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hodanek\AppData\Local\Temp\_tc\"/>
    </mc:Choice>
  </mc:AlternateContent>
  <xr:revisionPtr revIDLastSave="0" documentId="13_ncr:1_{A04B893E-23ED-4B0D-9B67-331FBC0BC386}" xr6:coauthVersionLast="47" xr6:coauthVersionMax="47" xr10:uidLastSave="{00000000-0000-0000-0000-000000000000}"/>
  <bookViews>
    <workbookView xWindow="-28920" yWindow="-120" windowWidth="29040" windowHeight="17640" activeTab="1" xr2:uid="{00000000-000D-0000-FFFF-FFFF00000000}"/>
  </bookViews>
  <sheets>
    <sheet name="1 OPM s 1 Elektroměrem " sheetId="1" r:id="rId1"/>
    <sheet name="1 OPM 1 elektroměr - násobitel" sheetId="6" r:id="rId2"/>
    <sheet name="2 OPM, každý 1 elektroměr" sheetId="2" r:id="rId3"/>
    <sheet name="1 OPM 2 elektroměry" sheetId="3" r:id="rId4"/>
    <sheet name="1 OPM 2 elektroměry CSU" sheetId="4" r:id="rId5"/>
    <sheet name="2 OPM každý 1 elektroměr CSU" sheetId="5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4" i="6" l="1"/>
  <c r="AM5" i="6"/>
  <c r="AO5" i="6"/>
  <c r="J4" i="6"/>
  <c r="X4" i="6"/>
  <c r="AN10" i="6"/>
  <c r="AO10" i="6"/>
  <c r="AO8" i="6"/>
  <c r="AO6" i="6"/>
  <c r="T4" i="6"/>
  <c r="S4" i="6"/>
  <c r="N4" i="6"/>
  <c r="K4" i="6"/>
  <c r="AA5" i="4"/>
  <c r="AA4" i="4"/>
  <c r="X5" i="4"/>
  <c r="X4" i="4"/>
  <c r="AM9" i="6"/>
  <c r="AO9" i="6"/>
  <c r="L4" i="6"/>
  <c r="AM4" i="6"/>
  <c r="AO4" i="6"/>
  <c r="I4" i="6"/>
  <c r="AM7" i="6"/>
  <c r="AO7" i="6"/>
  <c r="M4" i="6"/>
  <c r="G4" i="6"/>
  <c r="H4" i="6"/>
  <c r="AA5" i="5"/>
  <c r="H5" i="5"/>
  <c r="AA4" i="5"/>
  <c r="H4" i="5"/>
  <c r="X5" i="5"/>
  <c r="G5" i="5"/>
  <c r="X4" i="5"/>
  <c r="G4" i="5"/>
  <c r="O4" i="6"/>
  <c r="AO8" i="1"/>
  <c r="AO6" i="1"/>
  <c r="AO15" i="2"/>
  <c r="AO13" i="2"/>
  <c r="AO8" i="2"/>
  <c r="AO6" i="2"/>
  <c r="AM12" i="3"/>
  <c r="AM5" i="3"/>
  <c r="AN10" i="1"/>
  <c r="AO10" i="1"/>
  <c r="AN10" i="2"/>
  <c r="AO10" i="2"/>
  <c r="AN17" i="2"/>
  <c r="AO17" i="2"/>
  <c r="AN10" i="3"/>
  <c r="AM10" i="3"/>
  <c r="AN17" i="3"/>
  <c r="AM17" i="3"/>
  <c r="AM13" i="3"/>
  <c r="AO13" i="3"/>
  <c r="AM6" i="3"/>
  <c r="AO6" i="3"/>
  <c r="AO12" i="3"/>
  <c r="AO5" i="3"/>
  <c r="AM8" i="3"/>
  <c r="AO8" i="3"/>
  <c r="AM15" i="3"/>
  <c r="AO15" i="3"/>
  <c r="AH6" i="2"/>
  <c r="AJ6" i="2"/>
  <c r="AI6" i="2"/>
  <c r="AK6" i="2"/>
  <c r="AH7" i="2"/>
  <c r="AJ7" i="2"/>
  <c r="AI7" i="2"/>
  <c r="AK7" i="2"/>
  <c r="AH8" i="2"/>
  <c r="AJ8" i="2"/>
  <c r="AI8" i="2"/>
  <c r="AK8" i="2"/>
  <c r="AH9" i="2"/>
  <c r="AJ9" i="2"/>
  <c r="AI9" i="2"/>
  <c r="AK9" i="2"/>
  <c r="AH10" i="2"/>
  <c r="AJ10" i="2"/>
  <c r="AI10" i="2"/>
  <c r="AK10" i="2"/>
  <c r="AH11" i="2"/>
  <c r="AJ11" i="2"/>
  <c r="AI11" i="2"/>
  <c r="AK11" i="2"/>
  <c r="AH12" i="2"/>
  <c r="AJ12" i="2"/>
  <c r="AI12" i="2"/>
  <c r="AK12" i="2"/>
  <c r="AH13" i="2"/>
  <c r="AJ13" i="2"/>
  <c r="AI13" i="2"/>
  <c r="AK13" i="2"/>
  <c r="AH14" i="2"/>
  <c r="AJ14" i="2"/>
  <c r="AI14" i="2"/>
  <c r="AK14" i="2"/>
  <c r="AH15" i="2"/>
  <c r="AJ15" i="2"/>
  <c r="AI15" i="2"/>
  <c r="AK15" i="2"/>
  <c r="AH16" i="2"/>
  <c r="AJ16" i="2"/>
  <c r="AI16" i="2"/>
  <c r="AK16" i="2"/>
  <c r="AH17" i="2"/>
  <c r="AJ17" i="2"/>
  <c r="AI17" i="2"/>
  <c r="AK17" i="2"/>
  <c r="AI5" i="2"/>
  <c r="AK5" i="2"/>
  <c r="AH5" i="2"/>
  <c r="AJ5" i="2"/>
  <c r="AO17" i="3"/>
  <c r="AO10" i="3"/>
  <c r="AM16" i="3"/>
  <c r="AO16" i="3"/>
  <c r="AM14" i="3"/>
  <c r="AO14" i="3"/>
  <c r="AM11" i="3"/>
  <c r="AO11" i="3"/>
  <c r="AM9" i="3"/>
  <c r="AO9" i="3"/>
  <c r="AM7" i="3"/>
  <c r="AO7" i="3"/>
  <c r="AM4" i="3"/>
  <c r="AO4" i="3"/>
  <c r="AA11" i="2"/>
  <c r="X11" i="2"/>
  <c r="N11" i="2"/>
  <c r="T11" i="2"/>
  <c r="S11" i="2"/>
  <c r="K11" i="2"/>
  <c r="K4" i="2"/>
  <c r="AI4" i="2"/>
  <c r="AK4" i="2"/>
  <c r="AH4" i="2"/>
  <c r="AJ4" i="2"/>
  <c r="AA4" i="2"/>
  <c r="AM5" i="2"/>
  <c r="AO5" i="2"/>
  <c r="J4" i="2"/>
  <c r="X4" i="2"/>
  <c r="G4" i="2"/>
  <c r="T4" i="2"/>
  <c r="S4" i="2"/>
  <c r="AA4" i="1"/>
  <c r="X4" i="1"/>
  <c r="G4" i="1"/>
  <c r="T4" i="1"/>
  <c r="S4" i="1"/>
  <c r="K4" i="1"/>
  <c r="H11" i="2"/>
  <c r="AM12" i="2"/>
  <c r="AO12" i="2"/>
  <c r="J11" i="2"/>
  <c r="H4" i="1"/>
  <c r="AM5" i="1"/>
  <c r="AO5" i="1"/>
  <c r="J4" i="1"/>
  <c r="H4" i="2"/>
  <c r="AM14" i="2"/>
  <c r="AM16" i="2"/>
  <c r="AO16" i="2"/>
  <c r="L11" i="2"/>
  <c r="G11" i="2"/>
  <c r="AM11" i="2"/>
  <c r="AM4" i="2"/>
  <c r="N4" i="2"/>
  <c r="AM7" i="2"/>
  <c r="AM9" i="2"/>
  <c r="AO9" i="2"/>
  <c r="L4" i="2"/>
  <c r="AM4" i="1"/>
  <c r="N4" i="1"/>
  <c r="AM7" i="1"/>
  <c r="AM9" i="1"/>
  <c r="AO9" i="1"/>
  <c r="L4" i="1"/>
  <c r="AO11" i="2"/>
  <c r="I11" i="2"/>
  <c r="AO7" i="1"/>
  <c r="M4" i="1"/>
  <c r="AO4" i="1"/>
  <c r="I4" i="1"/>
  <c r="O4" i="1"/>
  <c r="AO14" i="2"/>
  <c r="M11" i="2"/>
  <c r="AO7" i="2"/>
  <c r="M4" i="2"/>
  <c r="AO4" i="2"/>
  <c r="I4" i="2"/>
  <c r="O4" i="2"/>
  <c r="O11" i="2"/>
</calcChain>
</file>

<file path=xl/sharedStrings.xml><?xml version="1.0" encoding="utf-8"?>
<sst xmlns="http://schemas.openxmlformats.org/spreadsheetml/2006/main" count="782" uniqueCount="86">
  <si>
    <t>OPM</t>
  </si>
  <si>
    <t>Elektroměr</t>
  </si>
  <si>
    <t>Cena</t>
  </si>
  <si>
    <t>ID faktury</t>
  </si>
  <si>
    <t>Fakturační období</t>
  </si>
  <si>
    <t>Status</t>
  </si>
  <si>
    <t>Typ smlouvy</t>
  </si>
  <si>
    <t>Suma VT</t>
  </si>
  <si>
    <t>Suma NT</t>
  </si>
  <si>
    <t>Cena VT</t>
  </si>
  <si>
    <t>Cena NT</t>
  </si>
  <si>
    <t>Platba za  příkon</t>
  </si>
  <si>
    <t>OZE+KVET</t>
  </si>
  <si>
    <t>Syst. služby</t>
  </si>
  <si>
    <t>Distribuce</t>
  </si>
  <si>
    <t>Odečet výroby</t>
  </si>
  <si>
    <t>Popl. za odečet</t>
  </si>
  <si>
    <t>ID</t>
  </si>
  <si>
    <t>Období odečtu</t>
  </si>
  <si>
    <t>Násobitel</t>
  </si>
  <si>
    <t>Poč. stav VT</t>
  </si>
  <si>
    <t>Konc. stav VT</t>
  </si>
  <si>
    <t>VT</t>
  </si>
  <si>
    <t>Poč. stav NT</t>
  </si>
  <si>
    <t>Konc. stav NT</t>
  </si>
  <si>
    <t>NT</t>
  </si>
  <si>
    <t>Doúčt. VT</t>
  </si>
  <si>
    <t>Doúčt. NT</t>
  </si>
  <si>
    <t>Důvod</t>
  </si>
  <si>
    <t>Typ sazby</t>
  </si>
  <si>
    <t>Jistič</t>
  </si>
  <si>
    <t>Fáze</t>
  </si>
  <si>
    <t>Období zúčtování</t>
  </si>
  <si>
    <t>Období pro položku</t>
  </si>
  <si>
    <t>Typ položky</t>
  </si>
  <si>
    <t>Množství</t>
  </si>
  <si>
    <t>Jednotková cena</t>
  </si>
  <si>
    <t>Částka</t>
  </si>
  <si>
    <t>Účetně relevantní</t>
  </si>
  <si>
    <t>Doplňkový text</t>
  </si>
  <si>
    <t>[EAN]</t>
  </si>
  <si>
    <t>[-]</t>
  </si>
  <si>
    <t>Od</t>
  </si>
  <si>
    <t>Do</t>
  </si>
  <si>
    <t>[kWh]</t>
  </si>
  <si>
    <t>[Kč]</t>
  </si>
  <si>
    <t xml:space="preserve"> [kWh]</t>
  </si>
  <si>
    <t>[A]</t>
  </si>
  <si>
    <t>[Kč/jednotka]</t>
  </si>
  <si>
    <t>859182400307101696</t>
  </si>
  <si>
    <t>1000319601</t>
  </si>
  <si>
    <t>inv</t>
  </si>
  <si>
    <t>CSS</t>
  </si>
  <si>
    <t>C343010</t>
  </si>
  <si>
    <t>stm</t>
  </si>
  <si>
    <t>C02D</t>
  </si>
  <si>
    <t>25</t>
  </si>
  <si>
    <t>1</t>
  </si>
  <si>
    <t>D016</t>
  </si>
  <si>
    <t/>
  </si>
  <si>
    <t>D017</t>
  </si>
  <si>
    <t>D031</t>
  </si>
  <si>
    <t>D002</t>
  </si>
  <si>
    <t>D004_MW</t>
  </si>
  <si>
    <t>859182403620400095</t>
  </si>
  <si>
    <t>24128376</t>
  </si>
  <si>
    <t>INV</t>
  </si>
  <si>
    <t>01553778</t>
  </si>
  <si>
    <t>C02d</t>
  </si>
  <si>
    <t>859182403620111111</t>
  </si>
  <si>
    <t>321543</t>
  </si>
  <si>
    <t>321544</t>
  </si>
  <si>
    <t>321545</t>
  </si>
  <si>
    <t>321546</t>
  </si>
  <si>
    <t>321547</t>
  </si>
  <si>
    <t>321548</t>
  </si>
  <si>
    <t>105346</t>
  </si>
  <si>
    <t>D004_A</t>
  </si>
  <si>
    <t>321549</t>
  </si>
  <si>
    <t>CSU</t>
  </si>
  <si>
    <t>859182400307101797</t>
  </si>
  <si>
    <t>brgheter</t>
  </si>
  <si>
    <t>1000319604</t>
  </si>
  <si>
    <t>124158</t>
  </si>
  <si>
    <t>Nesíťová infrastruktura</t>
  </si>
  <si>
    <t>D034_NSI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</si>
</sst>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2"/>
      <name val="新細明體"/>
      <charset val="136"/>
    </font>
    <font>
      <sz val="12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9">
    <xf numFmtId="0" fontId="0" fillId="0" borderId="0" xfId="0"/>
    <xf numFmtId="0" fontId="2" fillId="2" borderId="8" xfId="1" applyFont="1" applyFill="1" applyBorder="1" applyAlignment="1">
      <alignment horizontal="center"/>
    </xf>
    <xf numFmtId="0" fontId="2" fillId="2" borderId="9" xfId="1" applyFont="1" applyFill="1" applyBorder="1" applyAlignment="1">
      <alignment horizontal="center"/>
    </xf>
    <xf numFmtId="0" fontId="2" fillId="2" borderId="8" xfId="1" applyFont="1" applyFill="1" applyBorder="1"/>
    <xf numFmtId="0" fontId="2" fillId="2" borderId="10" xfId="1" applyFont="1" applyFill="1" applyBorder="1"/>
    <xf numFmtId="0" fontId="2" fillId="2" borderId="9" xfId="1" applyFont="1" applyFill="1" applyBorder="1"/>
    <xf numFmtId="0" fontId="2" fillId="2" borderId="11" xfId="1" applyFont="1" applyFill="1" applyBorder="1"/>
    <xf numFmtId="0" fontId="1" fillId="0" borderId="12" xfId="1" applyBorder="1" applyAlignment="1">
      <alignment horizontal="center"/>
    </xf>
    <xf numFmtId="0" fontId="1" fillId="0" borderId="13" xfId="1" applyBorder="1" applyAlignment="1">
      <alignment horizontal="center"/>
    </xf>
    <xf numFmtId="0" fontId="1" fillId="0" borderId="14" xfId="1" applyBorder="1" applyAlignment="1">
      <alignment horizontal="center"/>
    </xf>
    <xf numFmtId="0" fontId="1" fillId="0" borderId="15" xfId="1" applyBorder="1" applyAlignment="1">
      <alignment horizontal="center"/>
    </xf>
    <xf numFmtId="49" fontId="3" fillId="0" borderId="0" xfId="1" applyNumberFormat="1" applyFont="1" applyAlignment="1">
      <alignment horizontal="center"/>
    </xf>
    <xf numFmtId="14" fontId="3" fillId="0" borderId="0" xfId="1" applyNumberFormat="1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/>
    <xf numFmtId="49" fontId="3" fillId="0" borderId="0" xfId="1" applyNumberFormat="1" applyFont="1" applyAlignment="1">
      <alignment horizontal="left"/>
    </xf>
    <xf numFmtId="14" fontId="3" fillId="0" borderId="0" xfId="1" applyNumberFormat="1" applyFont="1"/>
    <xf numFmtId="0" fontId="1" fillId="0" borderId="0" xfId="1" applyAlignment="1">
      <alignment horizontal="center"/>
    </xf>
    <xf numFmtId="0" fontId="1" fillId="0" borderId="0" xfId="1"/>
    <xf numFmtId="49" fontId="1" fillId="0" borderId="0" xfId="1" applyNumberFormat="1" applyAlignment="1">
      <alignment horizontal="left"/>
    </xf>
    <xf numFmtId="14" fontId="1" fillId="0" borderId="0" xfId="1" applyNumberFormat="1" applyAlignment="1">
      <alignment horizontal="center"/>
    </xf>
    <xf numFmtId="0" fontId="3" fillId="0" borderId="16" xfId="1" applyFont="1" applyBorder="1" applyAlignment="1">
      <alignment horizontal="center"/>
    </xf>
    <xf numFmtId="14" fontId="3" fillId="0" borderId="16" xfId="1" applyNumberFormat="1" applyFont="1" applyBorder="1"/>
    <xf numFmtId="0" fontId="4" fillId="0" borderId="16" xfId="1" applyFont="1" applyBorder="1"/>
    <xf numFmtId="0" fontId="6" fillId="0" borderId="0" xfId="0" applyFont="1" applyProtection="1">
      <protection locked="0"/>
    </xf>
    <xf numFmtId="164" fontId="3" fillId="0" borderId="0" xfId="1" applyNumberFormat="1" applyFont="1" applyAlignment="1">
      <alignment horizontal="center"/>
    </xf>
    <xf numFmtId="164" fontId="4" fillId="0" borderId="0" xfId="1" applyNumberFormat="1" applyFont="1"/>
    <xf numFmtId="0" fontId="3" fillId="0" borderId="0" xfId="1" applyFont="1"/>
    <xf numFmtId="49" fontId="3" fillId="0" borderId="16" xfId="1" applyNumberFormat="1" applyFont="1" applyBorder="1" applyAlignment="1">
      <alignment horizontal="center"/>
    </xf>
    <xf numFmtId="14" fontId="3" fillId="0" borderId="16" xfId="1" applyNumberFormat="1" applyFont="1" applyBorder="1" applyAlignment="1">
      <alignment horizontal="center"/>
    </xf>
    <xf numFmtId="0" fontId="1" fillId="0" borderId="16" xfId="1" applyBorder="1" applyAlignment="1">
      <alignment horizontal="center"/>
    </xf>
    <xf numFmtId="0" fontId="1" fillId="0" borderId="16" xfId="1" applyBorder="1"/>
    <xf numFmtId="49" fontId="1" fillId="0" borderId="16" xfId="1" applyNumberFormat="1" applyBorder="1" applyAlignment="1">
      <alignment horizontal="left"/>
    </xf>
    <xf numFmtId="14" fontId="1" fillId="0" borderId="16" xfId="1" applyNumberFormat="1" applyBorder="1" applyAlignment="1">
      <alignment horizontal="center"/>
    </xf>
    <xf numFmtId="49" fontId="3" fillId="0" borderId="16" xfId="1" applyNumberFormat="1" applyFont="1" applyBorder="1" applyAlignment="1">
      <alignment horizontal="left"/>
    </xf>
    <xf numFmtId="0" fontId="3" fillId="0" borderId="16" xfId="1" applyFont="1" applyBorder="1"/>
    <xf numFmtId="2" fontId="4" fillId="0" borderId="0" xfId="1" applyNumberFormat="1" applyFont="1"/>
    <xf numFmtId="2" fontId="4" fillId="0" borderId="16" xfId="1" applyNumberFormat="1" applyFont="1" applyBorder="1"/>
    <xf numFmtId="2" fontId="0" fillId="0" borderId="0" xfId="0" applyNumberFormat="1"/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2" fillId="2" borderId="4" xfId="1" applyFont="1" applyFill="1" applyBorder="1" applyAlignment="1">
      <alignment horizontal="center"/>
    </xf>
    <xf numFmtId="0" fontId="2" fillId="2" borderId="5" xfId="1" applyFont="1" applyFill="1" applyBorder="1" applyAlignment="1">
      <alignment horizontal="center"/>
    </xf>
    <xf numFmtId="0" fontId="2" fillId="2" borderId="6" xfId="1" applyFont="1" applyFill="1" applyBorder="1" applyAlignment="1">
      <alignment horizontal="center"/>
    </xf>
    <xf numFmtId="0" fontId="2" fillId="2" borderId="7" xfId="1" applyFont="1" applyFill="1" applyBorder="1" applyAlignment="1">
      <alignment horizontal="center"/>
    </xf>
    <xf numFmtId="0" fontId="2" fillId="2" borderId="9" xfId="1" applyFont="1" applyFill="1" applyBorder="1" applyAlignment="1">
      <alignment horizontal="center"/>
    </xf>
    <xf numFmtId="0" fontId="2" fillId="2" borderId="11" xfId="1" applyFont="1" applyFill="1" applyBorder="1" applyAlignment="1">
      <alignment horizontal="center"/>
    </xf>
    <xf numFmtId="0" fontId="2" fillId="2" borderId="10" xfId="1" applyFont="1" applyFill="1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Q10"/>
  <sheetViews>
    <sheetView topLeftCell="Z1" workbookViewId="0">
      <selection activeCell="AQ15" sqref="AQ15"/>
    </sheetView>
  </sheetViews>
  <sheetFormatPr defaultRowHeight="15" x14ac:dyDescent="0.25"/>
  <cols>
    <col min="1" max="1" width="19.28515625" bestFit="1" customWidth="1"/>
    <col min="3" max="4" width="10.140625" bestFit="1" customWidth="1"/>
    <col min="11" max="11" width="15.5703125" bestFit="1" customWidth="1"/>
    <col min="14" max="14" width="21.85546875" bestFit="1" customWidth="1"/>
    <col min="15" max="15" width="10" bestFit="1" customWidth="1"/>
    <col min="19" max="20" width="10.140625" bestFit="1" customWidth="1"/>
    <col min="34" max="37" width="10.140625" bestFit="1" customWidth="1"/>
    <col min="40" max="40" width="15.85546875" style="38" bestFit="1" customWidth="1"/>
    <col min="41" max="41" width="9.5703125" style="38" bestFit="1" customWidth="1"/>
  </cols>
  <sheetData>
    <row r="1" spans="1:43" x14ac:dyDescent="0.25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1"/>
      <c r="R1" s="42" t="s">
        <v>1</v>
      </c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2" t="s">
        <v>2</v>
      </c>
      <c r="AF1" s="43"/>
      <c r="AG1" s="43"/>
      <c r="AH1" s="43"/>
      <c r="AI1" s="43"/>
      <c r="AJ1" s="44"/>
      <c r="AK1" s="44"/>
      <c r="AL1" s="44"/>
      <c r="AM1" s="44"/>
      <c r="AN1" s="44"/>
      <c r="AO1" s="44"/>
      <c r="AP1" s="44"/>
      <c r="AQ1" s="45"/>
    </row>
    <row r="2" spans="1:43" x14ac:dyDescent="0.25">
      <c r="A2" s="1" t="s">
        <v>0</v>
      </c>
      <c r="B2" s="2" t="s">
        <v>3</v>
      </c>
      <c r="C2" s="46" t="s">
        <v>4</v>
      </c>
      <c r="D2" s="46"/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84</v>
      </c>
      <c r="O2" s="2" t="s">
        <v>14</v>
      </c>
      <c r="P2" s="2" t="s">
        <v>15</v>
      </c>
      <c r="Q2" s="2" t="s">
        <v>16</v>
      </c>
      <c r="R2" s="1" t="s">
        <v>17</v>
      </c>
      <c r="S2" s="46" t="s">
        <v>18</v>
      </c>
      <c r="T2" s="46"/>
      <c r="U2" s="2" t="s">
        <v>19</v>
      </c>
      <c r="V2" s="2" t="s">
        <v>20</v>
      </c>
      <c r="W2" s="2" t="s">
        <v>21</v>
      </c>
      <c r="X2" s="2" t="s">
        <v>22</v>
      </c>
      <c r="Y2" s="2" t="s">
        <v>23</v>
      </c>
      <c r="Z2" s="2" t="s">
        <v>24</v>
      </c>
      <c r="AA2" s="2" t="s">
        <v>25</v>
      </c>
      <c r="AB2" s="2" t="s">
        <v>26</v>
      </c>
      <c r="AC2" s="2" t="s">
        <v>27</v>
      </c>
      <c r="AD2" s="2" t="s">
        <v>28</v>
      </c>
      <c r="AE2" s="3" t="s">
        <v>29</v>
      </c>
      <c r="AF2" s="4" t="s">
        <v>30</v>
      </c>
      <c r="AG2" s="4" t="s">
        <v>31</v>
      </c>
      <c r="AH2" s="46" t="s">
        <v>32</v>
      </c>
      <c r="AI2" s="47"/>
      <c r="AJ2" s="48" t="s">
        <v>33</v>
      </c>
      <c r="AK2" s="46"/>
      <c r="AL2" s="5" t="s">
        <v>34</v>
      </c>
      <c r="AM2" s="5" t="s">
        <v>35</v>
      </c>
      <c r="AN2" s="5" t="s">
        <v>36</v>
      </c>
      <c r="AO2" s="5" t="s">
        <v>37</v>
      </c>
      <c r="AP2" s="5" t="s">
        <v>38</v>
      </c>
      <c r="AQ2" s="6" t="s">
        <v>39</v>
      </c>
    </row>
    <row r="3" spans="1:43" ht="15.75" thickBot="1" x14ac:dyDescent="0.3">
      <c r="A3" s="7" t="s">
        <v>40</v>
      </c>
      <c r="B3" s="8" t="s">
        <v>41</v>
      </c>
      <c r="C3" s="8" t="s">
        <v>42</v>
      </c>
      <c r="D3" s="8" t="s">
        <v>43</v>
      </c>
      <c r="E3" s="8" t="s">
        <v>41</v>
      </c>
      <c r="F3" s="8" t="s">
        <v>41</v>
      </c>
      <c r="G3" s="8" t="s">
        <v>44</v>
      </c>
      <c r="H3" s="8" t="s">
        <v>44</v>
      </c>
      <c r="I3" s="8" t="s">
        <v>45</v>
      </c>
      <c r="J3" s="8" t="s">
        <v>45</v>
      </c>
      <c r="K3" s="8" t="s">
        <v>45</v>
      </c>
      <c r="L3" s="8" t="s">
        <v>45</v>
      </c>
      <c r="M3" s="8" t="s">
        <v>45</v>
      </c>
      <c r="N3" s="8" t="s">
        <v>45</v>
      </c>
      <c r="O3" s="8" t="s">
        <v>45</v>
      </c>
      <c r="P3" s="8" t="s">
        <v>46</v>
      </c>
      <c r="Q3" s="8" t="s">
        <v>45</v>
      </c>
      <c r="R3" s="7" t="s">
        <v>41</v>
      </c>
      <c r="S3" s="8" t="s">
        <v>42</v>
      </c>
      <c r="T3" s="8" t="s">
        <v>43</v>
      </c>
      <c r="U3" s="7" t="s">
        <v>41</v>
      </c>
      <c r="V3" s="8" t="s">
        <v>46</v>
      </c>
      <c r="W3" s="8" t="s">
        <v>46</v>
      </c>
      <c r="X3" s="8" t="s">
        <v>46</v>
      </c>
      <c r="Y3" s="8" t="s">
        <v>46</v>
      </c>
      <c r="Z3" s="8" t="s">
        <v>46</v>
      </c>
      <c r="AA3" s="8" t="s">
        <v>46</v>
      </c>
      <c r="AB3" s="8" t="s">
        <v>46</v>
      </c>
      <c r="AC3" s="8" t="s">
        <v>46</v>
      </c>
      <c r="AD3" s="8" t="s">
        <v>41</v>
      </c>
      <c r="AE3" s="7" t="s">
        <v>41</v>
      </c>
      <c r="AF3" s="9" t="s">
        <v>47</v>
      </c>
      <c r="AG3" s="9" t="s">
        <v>41</v>
      </c>
      <c r="AH3" s="8" t="s">
        <v>42</v>
      </c>
      <c r="AI3" s="10" t="s">
        <v>43</v>
      </c>
      <c r="AJ3" s="9" t="s">
        <v>42</v>
      </c>
      <c r="AK3" s="8" t="s">
        <v>43</v>
      </c>
      <c r="AL3" s="8" t="s">
        <v>41</v>
      </c>
      <c r="AM3" s="8" t="s">
        <v>41</v>
      </c>
      <c r="AN3" s="8" t="s">
        <v>48</v>
      </c>
      <c r="AO3" s="8" t="s">
        <v>45</v>
      </c>
      <c r="AP3" s="8" t="s">
        <v>41</v>
      </c>
      <c r="AQ3" s="10" t="s">
        <v>41</v>
      </c>
    </row>
    <row r="4" spans="1:43" ht="15.75" x14ac:dyDescent="0.25">
      <c r="A4" s="11" t="s">
        <v>64</v>
      </c>
      <c r="B4" s="11" t="s">
        <v>65</v>
      </c>
      <c r="C4" s="12">
        <v>45474</v>
      </c>
      <c r="D4" s="12">
        <v>45504</v>
      </c>
      <c r="E4" s="12" t="s">
        <v>66</v>
      </c>
      <c r="F4" s="13" t="s">
        <v>52</v>
      </c>
      <c r="G4" s="25">
        <f>ROUND(X4,3)</f>
        <v>4619</v>
      </c>
      <c r="H4" s="25">
        <f>ROUND(AA4,3)</f>
        <v>0</v>
      </c>
      <c r="I4" s="25">
        <f>ROUND(AO4,3)</f>
        <v>9230.15</v>
      </c>
      <c r="J4" s="25">
        <f>ROUND(AO5,3)</f>
        <v>0</v>
      </c>
      <c r="K4" s="25">
        <f>ROUND(AO6,3)</f>
        <v>665</v>
      </c>
      <c r="L4" s="25">
        <f>IF(AP9=1,ROUND(AO9,3),ROUND(AO10,3))</f>
        <v>2286.41</v>
      </c>
      <c r="M4" s="25">
        <f>ROUND(AO7,3)</f>
        <v>460.56</v>
      </c>
      <c r="N4" s="25">
        <f>ROUND(AO8,3)</f>
        <v>9.24</v>
      </c>
      <c r="O4" s="25">
        <f>SUM(I4:N4)</f>
        <v>12651.359999999999</v>
      </c>
      <c r="P4" s="26">
        <v>0</v>
      </c>
      <c r="Q4" s="26">
        <v>0</v>
      </c>
      <c r="R4" s="15" t="s">
        <v>67</v>
      </c>
      <c r="S4" s="12">
        <f>C4</f>
        <v>45474</v>
      </c>
      <c r="T4" s="12">
        <f>D4</f>
        <v>45504</v>
      </c>
      <c r="U4" s="25">
        <v>1</v>
      </c>
      <c r="V4" s="25">
        <v>326257</v>
      </c>
      <c r="W4" s="25">
        <v>330876</v>
      </c>
      <c r="X4" s="25">
        <f>ROUND(W4-V4,3)</f>
        <v>4619</v>
      </c>
      <c r="Y4" s="25">
        <v>0</v>
      </c>
      <c r="Z4" s="25">
        <v>0</v>
      </c>
      <c r="AA4" s="25">
        <f>ROUND(Z4-Y4,3)</f>
        <v>0</v>
      </c>
      <c r="AB4" s="25">
        <v>0</v>
      </c>
      <c r="AC4" s="25">
        <v>0</v>
      </c>
      <c r="AD4" s="13" t="s">
        <v>54</v>
      </c>
      <c r="AE4" s="15" t="s">
        <v>68</v>
      </c>
      <c r="AF4" s="13">
        <v>160</v>
      </c>
      <c r="AG4" s="13">
        <v>3</v>
      </c>
      <c r="AH4" s="12">
        <v>45474</v>
      </c>
      <c r="AI4" s="12">
        <v>45504</v>
      </c>
      <c r="AJ4" s="12">
        <v>45474</v>
      </c>
      <c r="AK4" s="12">
        <v>45504</v>
      </c>
      <c r="AL4" s="16" t="s">
        <v>58</v>
      </c>
      <c r="AM4" s="27">
        <f>ROUND((X4/1000),3)</f>
        <v>4.6189999999999998</v>
      </c>
      <c r="AN4" s="36">
        <v>1998.3</v>
      </c>
      <c r="AO4" s="36">
        <f>ROUND(AM4*AN4,2)</f>
        <v>9230.15</v>
      </c>
      <c r="AP4" s="13">
        <v>1</v>
      </c>
      <c r="AQ4" s="24"/>
    </row>
    <row r="5" spans="1:43" ht="15.75" x14ac:dyDescent="0.25">
      <c r="A5" s="11" t="s">
        <v>64</v>
      </c>
      <c r="B5" s="11" t="s">
        <v>65</v>
      </c>
      <c r="C5" s="12">
        <v>45474</v>
      </c>
      <c r="D5" s="12">
        <v>45504</v>
      </c>
      <c r="E5" s="12"/>
      <c r="F5" s="17"/>
      <c r="G5" s="17"/>
      <c r="H5" s="17"/>
      <c r="I5" s="17"/>
      <c r="J5" s="17"/>
      <c r="K5" s="17"/>
      <c r="L5" s="17"/>
      <c r="M5" s="17"/>
      <c r="N5" s="17"/>
      <c r="O5" s="17"/>
      <c r="P5" s="18"/>
      <c r="Q5" s="18"/>
      <c r="R5" s="15"/>
      <c r="S5" s="12"/>
      <c r="T5" s="12"/>
      <c r="U5" s="13"/>
      <c r="V5" s="13"/>
      <c r="W5" s="13"/>
      <c r="X5" s="13"/>
      <c r="Y5" s="13"/>
      <c r="Z5" s="13"/>
      <c r="AA5" s="13"/>
      <c r="AB5" s="13"/>
      <c r="AC5" s="13"/>
      <c r="AD5" s="13"/>
      <c r="AE5" s="15" t="s">
        <v>68</v>
      </c>
      <c r="AF5" s="13">
        <v>160</v>
      </c>
      <c r="AG5" s="13">
        <v>3</v>
      </c>
      <c r="AH5" s="12">
        <v>45474</v>
      </c>
      <c r="AI5" s="12">
        <v>45504</v>
      </c>
      <c r="AJ5" s="12">
        <v>45474</v>
      </c>
      <c r="AK5" s="12">
        <v>45504</v>
      </c>
      <c r="AL5" s="16" t="s">
        <v>60</v>
      </c>
      <c r="AM5" s="27">
        <f>ROUND(AA4/1000,3)</f>
        <v>0</v>
      </c>
      <c r="AN5" s="36">
        <v>0</v>
      </c>
      <c r="AO5" s="36">
        <f>ROUND(AM5*AN5,2)</f>
        <v>0</v>
      </c>
      <c r="AP5" s="13">
        <v>1</v>
      </c>
      <c r="AQ5" s="24"/>
    </row>
    <row r="6" spans="1:43" ht="15.75" x14ac:dyDescent="0.25">
      <c r="A6" s="11" t="s">
        <v>64</v>
      </c>
      <c r="B6" s="11" t="s">
        <v>65</v>
      </c>
      <c r="C6" s="12">
        <v>45474</v>
      </c>
      <c r="D6" s="12">
        <v>45504</v>
      </c>
      <c r="E6" s="12"/>
      <c r="F6" s="17"/>
      <c r="G6" s="17"/>
      <c r="H6" s="17"/>
      <c r="I6" s="17"/>
      <c r="J6" s="17"/>
      <c r="K6" s="17"/>
      <c r="L6" s="17"/>
      <c r="M6" s="17"/>
      <c r="N6" s="17"/>
      <c r="O6" s="17"/>
      <c r="P6" s="18"/>
      <c r="Q6" s="18"/>
      <c r="R6" s="15"/>
      <c r="S6" s="12"/>
      <c r="T6" s="12"/>
      <c r="U6" s="13"/>
      <c r="V6" s="13"/>
      <c r="W6" s="13"/>
      <c r="X6" s="13"/>
      <c r="Y6" s="13"/>
      <c r="Z6" s="13"/>
      <c r="AA6" s="13"/>
      <c r="AB6" s="13"/>
      <c r="AC6" s="13"/>
      <c r="AD6" s="13"/>
      <c r="AE6" s="15" t="s">
        <v>68</v>
      </c>
      <c r="AF6" s="13">
        <v>160</v>
      </c>
      <c r="AG6" s="13">
        <v>3</v>
      </c>
      <c r="AH6" s="12">
        <v>45474</v>
      </c>
      <c r="AI6" s="12">
        <v>45504</v>
      </c>
      <c r="AJ6" s="12">
        <v>45474</v>
      </c>
      <c r="AK6" s="12">
        <v>45504</v>
      </c>
      <c r="AL6" s="16" t="s">
        <v>61</v>
      </c>
      <c r="AM6" s="27">
        <v>1</v>
      </c>
      <c r="AN6" s="36">
        <v>665</v>
      </c>
      <c r="AO6" s="36">
        <f>ROUND(AN6*AM6,2)</f>
        <v>665</v>
      </c>
      <c r="AP6" s="13">
        <v>1</v>
      </c>
      <c r="AQ6" s="24"/>
    </row>
    <row r="7" spans="1:43" ht="15.75" x14ac:dyDescent="0.25">
      <c r="A7" s="11" t="s">
        <v>64</v>
      </c>
      <c r="B7" s="11" t="s">
        <v>65</v>
      </c>
      <c r="C7" s="12">
        <v>45474</v>
      </c>
      <c r="D7" s="12">
        <v>45504</v>
      </c>
      <c r="E7" s="12"/>
      <c r="F7" s="17"/>
      <c r="G7" s="17"/>
      <c r="H7" s="17"/>
      <c r="I7" s="17"/>
      <c r="J7" s="17"/>
      <c r="K7" s="17"/>
      <c r="L7" s="17"/>
      <c r="M7" s="17"/>
      <c r="N7" s="17"/>
      <c r="O7" s="17"/>
      <c r="P7" s="18"/>
      <c r="Q7" s="18"/>
      <c r="R7" s="19"/>
      <c r="S7" s="20"/>
      <c r="T7" s="20"/>
      <c r="U7" s="17"/>
      <c r="V7" s="17"/>
      <c r="W7" s="17"/>
      <c r="X7" s="17"/>
      <c r="Y7" s="17"/>
      <c r="Z7" s="17"/>
      <c r="AA7" s="17"/>
      <c r="AB7" s="17"/>
      <c r="AC7" s="17"/>
      <c r="AD7" s="17"/>
      <c r="AE7" s="15" t="s">
        <v>68</v>
      </c>
      <c r="AF7" s="13">
        <v>160</v>
      </c>
      <c r="AG7" s="13">
        <v>3</v>
      </c>
      <c r="AH7" s="12">
        <v>45474</v>
      </c>
      <c r="AI7" s="12">
        <v>45504</v>
      </c>
      <c r="AJ7" s="12">
        <v>45474</v>
      </c>
      <c r="AK7" s="12">
        <v>45504</v>
      </c>
      <c r="AL7" s="16" t="s">
        <v>62</v>
      </c>
      <c r="AM7" s="27">
        <f>ROUND((X4+AA4)/1000,3)</f>
        <v>4.6189999999999998</v>
      </c>
      <c r="AN7" s="36">
        <v>99.71</v>
      </c>
      <c r="AO7" s="36">
        <f t="shared" ref="AO7:AO10" si="0">ROUND(AM7*AN7,2)</f>
        <v>460.56</v>
      </c>
      <c r="AP7" s="13">
        <v>1</v>
      </c>
      <c r="AQ7" s="24"/>
    </row>
    <row r="8" spans="1:43" ht="15.75" x14ac:dyDescent="0.25">
      <c r="A8" s="11" t="s">
        <v>64</v>
      </c>
      <c r="B8" s="11" t="s">
        <v>65</v>
      </c>
      <c r="C8" s="12">
        <v>45474</v>
      </c>
      <c r="D8" s="12">
        <v>45504</v>
      </c>
      <c r="E8" s="12"/>
      <c r="F8" s="17"/>
      <c r="G8" s="17"/>
      <c r="H8" s="17"/>
      <c r="I8" s="17"/>
      <c r="J8" s="17"/>
      <c r="K8" s="17"/>
      <c r="L8" s="17"/>
      <c r="M8" s="17"/>
      <c r="N8" s="17"/>
      <c r="O8" s="17"/>
      <c r="P8" s="18"/>
      <c r="Q8" s="18"/>
      <c r="R8" s="19"/>
      <c r="S8" s="20"/>
      <c r="T8" s="20"/>
      <c r="U8" s="17"/>
      <c r="V8" s="17"/>
      <c r="W8" s="17"/>
      <c r="X8" s="17"/>
      <c r="Y8" s="17"/>
      <c r="Z8" s="17"/>
      <c r="AA8" s="17"/>
      <c r="AB8" s="17"/>
      <c r="AC8" s="17"/>
      <c r="AD8" s="17"/>
      <c r="AE8" s="15" t="s">
        <v>68</v>
      </c>
      <c r="AF8" s="13">
        <v>160</v>
      </c>
      <c r="AG8" s="13">
        <v>3</v>
      </c>
      <c r="AH8" s="12">
        <v>45474</v>
      </c>
      <c r="AI8" s="12">
        <v>45504</v>
      </c>
      <c r="AJ8" s="12">
        <v>45474</v>
      </c>
      <c r="AK8" s="12">
        <v>45504</v>
      </c>
      <c r="AL8" s="16" t="s">
        <v>85</v>
      </c>
      <c r="AM8" s="27">
        <v>1</v>
      </c>
      <c r="AN8" s="36">
        <v>9.24</v>
      </c>
      <c r="AO8" s="36">
        <f t="shared" si="0"/>
        <v>9.24</v>
      </c>
      <c r="AP8" s="13">
        <v>1</v>
      </c>
      <c r="AQ8" s="24"/>
    </row>
    <row r="9" spans="1:43" ht="15.75" x14ac:dyDescent="0.25">
      <c r="A9" s="11" t="s">
        <v>64</v>
      </c>
      <c r="B9" s="11" t="s">
        <v>65</v>
      </c>
      <c r="C9" s="12">
        <v>45474</v>
      </c>
      <c r="D9" s="12">
        <v>45504</v>
      </c>
      <c r="E9" s="12"/>
      <c r="F9" s="17"/>
      <c r="G9" s="17"/>
      <c r="H9" s="17"/>
      <c r="I9" s="17"/>
      <c r="J9" s="17"/>
      <c r="K9" s="17"/>
      <c r="L9" s="17"/>
      <c r="M9" s="17"/>
      <c r="N9" s="17"/>
      <c r="O9" s="17"/>
      <c r="P9" s="18"/>
      <c r="Q9" s="18"/>
      <c r="R9" s="19"/>
      <c r="S9" s="20"/>
      <c r="T9" s="20"/>
      <c r="U9" s="17"/>
      <c r="V9" s="17"/>
      <c r="W9" s="17"/>
      <c r="X9" s="17"/>
      <c r="Y9" s="17"/>
      <c r="Z9" s="17"/>
      <c r="AA9" s="17"/>
      <c r="AB9" s="17"/>
      <c r="AC9" s="17"/>
      <c r="AD9" s="17"/>
      <c r="AE9" s="15" t="s">
        <v>68</v>
      </c>
      <c r="AF9" s="13">
        <v>160</v>
      </c>
      <c r="AG9" s="13">
        <v>3</v>
      </c>
      <c r="AH9" s="12">
        <v>45474</v>
      </c>
      <c r="AI9" s="12">
        <v>45504</v>
      </c>
      <c r="AJ9" s="12">
        <v>45474</v>
      </c>
      <c r="AK9" s="12">
        <v>45504</v>
      </c>
      <c r="AL9" s="16" t="s">
        <v>63</v>
      </c>
      <c r="AM9" s="27">
        <f>(X4+AA4)/1000</f>
        <v>4.6189999999999998</v>
      </c>
      <c r="AN9" s="36">
        <v>495</v>
      </c>
      <c r="AO9" s="36">
        <f t="shared" si="0"/>
        <v>2286.41</v>
      </c>
      <c r="AP9" s="13">
        <v>1</v>
      </c>
      <c r="AQ9" s="24"/>
    </row>
    <row r="10" spans="1:43" x14ac:dyDescent="0.25">
      <c r="A10" s="11" t="s">
        <v>64</v>
      </c>
      <c r="B10" s="11" t="s">
        <v>65</v>
      </c>
      <c r="C10" s="12">
        <v>45474</v>
      </c>
      <c r="D10" s="12">
        <v>45504</v>
      </c>
      <c r="AE10" s="15" t="s">
        <v>68</v>
      </c>
      <c r="AF10" s="13">
        <v>160</v>
      </c>
      <c r="AG10" s="13">
        <v>3</v>
      </c>
      <c r="AH10" s="12">
        <v>45474</v>
      </c>
      <c r="AI10" s="12">
        <v>45504</v>
      </c>
      <c r="AJ10" s="12">
        <v>45474</v>
      </c>
      <c r="AK10" s="12">
        <v>45504</v>
      </c>
      <c r="AL10" s="16" t="s">
        <v>77</v>
      </c>
      <c r="AM10" s="27">
        <v>1</v>
      </c>
      <c r="AN10" s="36">
        <f>23.96*AG10*AF10</f>
        <v>11500.8</v>
      </c>
      <c r="AO10" s="37">
        <f t="shared" si="0"/>
        <v>11500.8</v>
      </c>
      <c r="AP10" s="13">
        <v>0</v>
      </c>
    </row>
  </sheetData>
  <mergeCells count="7">
    <mergeCell ref="A1:Q1"/>
    <mergeCell ref="R1:AD1"/>
    <mergeCell ref="AE1:AQ1"/>
    <mergeCell ref="C2:D2"/>
    <mergeCell ref="S2:T2"/>
    <mergeCell ref="AH2:AI2"/>
    <mergeCell ref="AJ2:AK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E75F9-6042-4E28-98D7-BE0C9E73CE8D}">
  <sheetPr codeName="List6"/>
  <dimension ref="A1:AQ10"/>
  <sheetViews>
    <sheetView tabSelected="1" topLeftCell="Q1" workbookViewId="0">
      <selection activeCell="AN4" sqref="AN4:AN10"/>
    </sheetView>
  </sheetViews>
  <sheetFormatPr defaultRowHeight="15" x14ac:dyDescent="0.25"/>
  <cols>
    <col min="1" max="1" width="19.28515625" bestFit="1" customWidth="1"/>
    <col min="2" max="2" width="9.5703125" bestFit="1" customWidth="1"/>
    <col min="3" max="4" width="10.140625" bestFit="1" customWidth="1"/>
    <col min="5" max="5" width="6.42578125" bestFit="1" customWidth="1"/>
    <col min="6" max="6" width="12" bestFit="1" customWidth="1"/>
    <col min="7" max="7" width="9.5703125" bestFit="1" customWidth="1"/>
    <col min="8" max="8" width="8.7109375" bestFit="1" customWidth="1"/>
    <col min="9" max="9" width="9.5703125" bestFit="1" customWidth="1"/>
    <col min="10" max="10" width="8.28515625" bestFit="1" customWidth="1"/>
    <col min="11" max="11" width="15.5703125" bestFit="1" customWidth="1"/>
    <col min="12" max="12" width="9.85546875" bestFit="1" customWidth="1"/>
    <col min="13" max="13" width="11.140625" bestFit="1" customWidth="1"/>
    <col min="14" max="14" width="21.85546875" bestFit="1" customWidth="1"/>
    <col min="15" max="15" width="10" bestFit="1" customWidth="1"/>
    <col min="16" max="16" width="14" bestFit="1" customWidth="1"/>
    <col min="17" max="17" width="14.5703125" bestFit="1" customWidth="1"/>
    <col min="18" max="18" width="9" bestFit="1" customWidth="1"/>
    <col min="19" max="20" width="10.140625" bestFit="1" customWidth="1"/>
    <col min="21" max="21" width="9.5703125" bestFit="1" customWidth="1"/>
    <col min="22" max="22" width="11.42578125" bestFit="1" customWidth="1"/>
    <col min="23" max="23" width="12.5703125" bestFit="1" customWidth="1"/>
    <col min="24" max="24" width="9.5703125" bestFit="1" customWidth="1"/>
    <col min="25" max="25" width="11.5703125" bestFit="1" customWidth="1"/>
    <col min="26" max="26" width="12.7109375" bestFit="1" customWidth="1"/>
    <col min="27" max="27" width="6.85546875" bestFit="1" customWidth="1"/>
    <col min="28" max="28" width="9.42578125" bestFit="1" customWidth="1"/>
    <col min="29" max="29" width="9.5703125" bestFit="1" customWidth="1"/>
    <col min="30" max="30" width="6.7109375" bestFit="1" customWidth="1"/>
    <col min="31" max="31" width="9.42578125" bestFit="1" customWidth="1"/>
    <col min="32" max="32" width="5.28515625" bestFit="1" customWidth="1"/>
    <col min="33" max="33" width="5" bestFit="1" customWidth="1"/>
    <col min="34" max="37" width="10.140625" bestFit="1" customWidth="1"/>
    <col min="38" max="38" width="11.42578125" bestFit="1" customWidth="1"/>
    <col min="40" max="40" width="15.85546875" style="38" bestFit="1" customWidth="1"/>
    <col min="41" max="41" width="8.5703125" style="38" bestFit="1" customWidth="1"/>
    <col min="42" max="42" width="17.28515625" bestFit="1" customWidth="1"/>
    <col min="43" max="43" width="14.5703125" bestFit="1" customWidth="1"/>
  </cols>
  <sheetData>
    <row r="1" spans="1:43" x14ac:dyDescent="0.25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1"/>
      <c r="R1" s="42" t="s">
        <v>1</v>
      </c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2" t="s">
        <v>2</v>
      </c>
      <c r="AF1" s="43"/>
      <c r="AG1" s="43"/>
      <c r="AH1" s="43"/>
      <c r="AI1" s="43"/>
      <c r="AJ1" s="44"/>
      <c r="AK1" s="44"/>
      <c r="AL1" s="44"/>
      <c r="AM1" s="44"/>
      <c r="AN1" s="44"/>
      <c r="AO1" s="44"/>
      <c r="AP1" s="44"/>
      <c r="AQ1" s="45"/>
    </row>
    <row r="2" spans="1:43" x14ac:dyDescent="0.25">
      <c r="A2" s="1" t="s">
        <v>0</v>
      </c>
      <c r="B2" s="2" t="s">
        <v>3</v>
      </c>
      <c r="C2" s="46" t="s">
        <v>4</v>
      </c>
      <c r="D2" s="46"/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84</v>
      </c>
      <c r="O2" s="2" t="s">
        <v>14</v>
      </c>
      <c r="P2" s="2" t="s">
        <v>15</v>
      </c>
      <c r="Q2" s="2" t="s">
        <v>16</v>
      </c>
      <c r="R2" s="1" t="s">
        <v>17</v>
      </c>
      <c r="S2" s="46" t="s">
        <v>18</v>
      </c>
      <c r="T2" s="46"/>
      <c r="U2" s="2" t="s">
        <v>19</v>
      </c>
      <c r="V2" s="2" t="s">
        <v>20</v>
      </c>
      <c r="W2" s="2" t="s">
        <v>21</v>
      </c>
      <c r="X2" s="2" t="s">
        <v>22</v>
      </c>
      <c r="Y2" s="2" t="s">
        <v>23</v>
      </c>
      <c r="Z2" s="2" t="s">
        <v>24</v>
      </c>
      <c r="AA2" s="2" t="s">
        <v>25</v>
      </c>
      <c r="AB2" s="2" t="s">
        <v>26</v>
      </c>
      <c r="AC2" s="2" t="s">
        <v>27</v>
      </c>
      <c r="AD2" s="2" t="s">
        <v>28</v>
      </c>
      <c r="AE2" s="3" t="s">
        <v>29</v>
      </c>
      <c r="AF2" s="4" t="s">
        <v>30</v>
      </c>
      <c r="AG2" s="4" t="s">
        <v>31</v>
      </c>
      <c r="AH2" s="46" t="s">
        <v>32</v>
      </c>
      <c r="AI2" s="47"/>
      <c r="AJ2" s="48" t="s">
        <v>33</v>
      </c>
      <c r="AK2" s="46"/>
      <c r="AL2" s="5" t="s">
        <v>34</v>
      </c>
      <c r="AM2" s="5" t="s">
        <v>35</v>
      </c>
      <c r="AN2" s="5" t="s">
        <v>36</v>
      </c>
      <c r="AO2" s="5" t="s">
        <v>37</v>
      </c>
      <c r="AP2" s="5" t="s">
        <v>38</v>
      </c>
      <c r="AQ2" s="6" t="s">
        <v>39</v>
      </c>
    </row>
    <row r="3" spans="1:43" ht="15.75" thickBot="1" x14ac:dyDescent="0.3">
      <c r="A3" s="7" t="s">
        <v>40</v>
      </c>
      <c r="B3" s="8" t="s">
        <v>41</v>
      </c>
      <c r="C3" s="8" t="s">
        <v>42</v>
      </c>
      <c r="D3" s="8" t="s">
        <v>43</v>
      </c>
      <c r="E3" s="8" t="s">
        <v>41</v>
      </c>
      <c r="F3" s="8" t="s">
        <v>41</v>
      </c>
      <c r="G3" s="8" t="s">
        <v>44</v>
      </c>
      <c r="H3" s="8" t="s">
        <v>44</v>
      </c>
      <c r="I3" s="8" t="s">
        <v>45</v>
      </c>
      <c r="J3" s="8" t="s">
        <v>45</v>
      </c>
      <c r="K3" s="8" t="s">
        <v>45</v>
      </c>
      <c r="L3" s="8" t="s">
        <v>45</v>
      </c>
      <c r="M3" s="8" t="s">
        <v>45</v>
      </c>
      <c r="N3" s="8" t="s">
        <v>45</v>
      </c>
      <c r="O3" s="8" t="s">
        <v>45</v>
      </c>
      <c r="P3" s="8" t="s">
        <v>46</v>
      </c>
      <c r="Q3" s="8" t="s">
        <v>45</v>
      </c>
      <c r="R3" s="7" t="s">
        <v>41</v>
      </c>
      <c r="S3" s="8" t="s">
        <v>42</v>
      </c>
      <c r="T3" s="8" t="s">
        <v>43</v>
      </c>
      <c r="U3" s="7" t="s">
        <v>41</v>
      </c>
      <c r="V3" s="8" t="s">
        <v>46</v>
      </c>
      <c r="W3" s="8" t="s">
        <v>46</v>
      </c>
      <c r="X3" s="8" t="s">
        <v>46</v>
      </c>
      <c r="Y3" s="8" t="s">
        <v>46</v>
      </c>
      <c r="Z3" s="8" t="s">
        <v>46</v>
      </c>
      <c r="AA3" s="8" t="s">
        <v>46</v>
      </c>
      <c r="AB3" s="8" t="s">
        <v>46</v>
      </c>
      <c r="AC3" s="8" t="s">
        <v>46</v>
      </c>
      <c r="AD3" s="8" t="s">
        <v>41</v>
      </c>
      <c r="AE3" s="7" t="s">
        <v>41</v>
      </c>
      <c r="AF3" s="9" t="s">
        <v>47</v>
      </c>
      <c r="AG3" s="9" t="s">
        <v>41</v>
      </c>
      <c r="AH3" s="8" t="s">
        <v>42</v>
      </c>
      <c r="AI3" s="10" t="s">
        <v>43</v>
      </c>
      <c r="AJ3" s="9" t="s">
        <v>42</v>
      </c>
      <c r="AK3" s="8" t="s">
        <v>43</v>
      </c>
      <c r="AL3" s="8" t="s">
        <v>41</v>
      </c>
      <c r="AM3" s="8" t="s">
        <v>41</v>
      </c>
      <c r="AN3" s="8" t="s">
        <v>48</v>
      </c>
      <c r="AO3" s="8" t="s">
        <v>45</v>
      </c>
      <c r="AP3" s="8" t="s">
        <v>41</v>
      </c>
      <c r="AQ3" s="10" t="s">
        <v>41</v>
      </c>
    </row>
    <row r="4" spans="1:43" ht="15.75" x14ac:dyDescent="0.25">
      <c r="A4" s="11" t="s">
        <v>64</v>
      </c>
      <c r="B4" s="11" t="s">
        <v>65</v>
      </c>
      <c r="C4" s="12">
        <v>45474</v>
      </c>
      <c r="D4" s="12">
        <v>45504</v>
      </c>
      <c r="E4" s="12" t="s">
        <v>66</v>
      </c>
      <c r="F4" s="13" t="s">
        <v>52</v>
      </c>
      <c r="G4" s="25">
        <f>ROUND(X4,3)</f>
        <v>4620</v>
      </c>
      <c r="H4" s="25">
        <f>ROUND(AA4,3)</f>
        <v>50</v>
      </c>
      <c r="I4" s="25">
        <f>ROUND(AO4,3)</f>
        <v>9232.15</v>
      </c>
      <c r="J4" s="25">
        <f>ROUND(AO5,3)</f>
        <v>6.18</v>
      </c>
      <c r="K4" s="25">
        <f>ROUND(AO6,3)</f>
        <v>665</v>
      </c>
      <c r="L4" s="25">
        <f>IF(AP9=1,ROUND(AO9,3),ROUND(AO10,3))</f>
        <v>2311.65</v>
      </c>
      <c r="M4" s="25">
        <f>ROUND(AO7,3)</f>
        <v>465.65</v>
      </c>
      <c r="N4" s="25">
        <f>ROUND(AO8,3)</f>
        <v>9.24</v>
      </c>
      <c r="O4" s="25">
        <f>SUM(I4:N4)</f>
        <v>12689.869999999999</v>
      </c>
      <c r="P4" s="26">
        <v>0</v>
      </c>
      <c r="Q4" s="26">
        <v>0</v>
      </c>
      <c r="R4" s="15" t="s">
        <v>67</v>
      </c>
      <c r="S4" s="12">
        <f>C4</f>
        <v>45474</v>
      </c>
      <c r="T4" s="12">
        <f>D4</f>
        <v>45504</v>
      </c>
      <c r="U4" s="25">
        <v>10</v>
      </c>
      <c r="V4" s="25">
        <v>32625</v>
      </c>
      <c r="W4" s="25">
        <v>33087</v>
      </c>
      <c r="X4" s="25">
        <f>ROUND(W4*U4-V4*U4,3)</f>
        <v>4620</v>
      </c>
      <c r="Y4" s="25">
        <v>10</v>
      </c>
      <c r="Z4" s="25">
        <v>15</v>
      </c>
      <c r="AA4" s="25">
        <f>ROUND(Z4*U4-Y4*U4,3)</f>
        <v>50</v>
      </c>
      <c r="AB4" s="25">
        <v>0</v>
      </c>
      <c r="AC4" s="25">
        <v>0</v>
      </c>
      <c r="AD4" s="13" t="s">
        <v>54</v>
      </c>
      <c r="AE4" s="15" t="s">
        <v>68</v>
      </c>
      <c r="AF4" s="13">
        <v>160</v>
      </c>
      <c r="AG4" s="13">
        <v>3</v>
      </c>
      <c r="AH4" s="12">
        <v>45474</v>
      </c>
      <c r="AI4" s="12">
        <v>45504</v>
      </c>
      <c r="AJ4" s="12">
        <v>45474</v>
      </c>
      <c r="AK4" s="12">
        <v>45504</v>
      </c>
      <c r="AL4" s="16" t="s">
        <v>58</v>
      </c>
      <c r="AM4" s="27">
        <f>ROUND((X4/1000),3)</f>
        <v>4.62</v>
      </c>
      <c r="AN4" s="36">
        <v>1998.3</v>
      </c>
      <c r="AO4" s="36">
        <f>ROUND(AM4*AN4,2)</f>
        <v>9232.15</v>
      </c>
      <c r="AP4" s="13">
        <v>1</v>
      </c>
      <c r="AQ4" s="24"/>
    </row>
    <row r="5" spans="1:43" ht="15.75" x14ac:dyDescent="0.25">
      <c r="A5" s="11" t="s">
        <v>64</v>
      </c>
      <c r="B5" s="11" t="s">
        <v>65</v>
      </c>
      <c r="C5" s="12">
        <v>45474</v>
      </c>
      <c r="D5" s="12">
        <v>45504</v>
      </c>
      <c r="E5" s="12"/>
      <c r="F5" s="17"/>
      <c r="G5" s="17"/>
      <c r="H5" s="17"/>
      <c r="I5" s="17"/>
      <c r="J5" s="17"/>
      <c r="K5" s="17"/>
      <c r="L5" s="17"/>
      <c r="M5" s="17"/>
      <c r="N5" s="17"/>
      <c r="O5" s="17"/>
      <c r="P5" s="18"/>
      <c r="Q5" s="18"/>
      <c r="R5" s="15"/>
      <c r="S5" s="12"/>
      <c r="T5" s="12"/>
      <c r="U5" s="13"/>
      <c r="V5" s="13"/>
      <c r="W5" s="13"/>
      <c r="X5" s="13"/>
      <c r="Y5" s="13"/>
      <c r="Z5" s="13"/>
      <c r="AA5" s="13"/>
      <c r="AB5" s="13"/>
      <c r="AC5" s="13"/>
      <c r="AD5" s="13"/>
      <c r="AE5" s="15" t="s">
        <v>68</v>
      </c>
      <c r="AF5" s="13">
        <v>160</v>
      </c>
      <c r="AG5" s="13">
        <v>3</v>
      </c>
      <c r="AH5" s="12">
        <v>45474</v>
      </c>
      <c r="AI5" s="12">
        <v>45504</v>
      </c>
      <c r="AJ5" s="12">
        <v>45474</v>
      </c>
      <c r="AK5" s="12">
        <v>45504</v>
      </c>
      <c r="AL5" s="16" t="s">
        <v>60</v>
      </c>
      <c r="AM5" s="27">
        <f>ROUND(AA4/1000,3)</f>
        <v>0.05</v>
      </c>
      <c r="AN5" s="36">
        <v>123.51</v>
      </c>
      <c r="AO5" s="36">
        <f>ROUND(AM5*AN5,2)</f>
        <v>6.18</v>
      </c>
      <c r="AP5" s="13">
        <v>1</v>
      </c>
      <c r="AQ5" s="24"/>
    </row>
    <row r="6" spans="1:43" ht="15.75" x14ac:dyDescent="0.25">
      <c r="A6" s="11" t="s">
        <v>64</v>
      </c>
      <c r="B6" s="11" t="s">
        <v>65</v>
      </c>
      <c r="C6" s="12">
        <v>45474</v>
      </c>
      <c r="D6" s="12">
        <v>45504</v>
      </c>
      <c r="E6" s="12"/>
      <c r="F6" s="17"/>
      <c r="G6" s="17"/>
      <c r="H6" s="17"/>
      <c r="I6" s="17"/>
      <c r="J6" s="17"/>
      <c r="K6" s="17"/>
      <c r="L6" s="17"/>
      <c r="M6" s="17"/>
      <c r="N6" s="17"/>
      <c r="O6" s="17"/>
      <c r="P6" s="18"/>
      <c r="Q6" s="18"/>
      <c r="R6" s="15"/>
      <c r="S6" s="12"/>
      <c r="T6" s="12"/>
      <c r="U6" s="13"/>
      <c r="V6" s="13"/>
      <c r="W6" s="13"/>
      <c r="X6" s="13"/>
      <c r="Y6" s="13"/>
      <c r="Z6" s="13"/>
      <c r="AA6" s="13"/>
      <c r="AB6" s="13"/>
      <c r="AC6" s="13"/>
      <c r="AD6" s="13"/>
      <c r="AE6" s="15" t="s">
        <v>68</v>
      </c>
      <c r="AF6" s="13">
        <v>160</v>
      </c>
      <c r="AG6" s="13">
        <v>3</v>
      </c>
      <c r="AH6" s="12">
        <v>45474</v>
      </c>
      <c r="AI6" s="12">
        <v>45504</v>
      </c>
      <c r="AJ6" s="12">
        <v>45474</v>
      </c>
      <c r="AK6" s="12">
        <v>45504</v>
      </c>
      <c r="AL6" s="16" t="s">
        <v>61</v>
      </c>
      <c r="AM6" s="27">
        <v>1</v>
      </c>
      <c r="AN6" s="36">
        <v>665</v>
      </c>
      <c r="AO6" s="36">
        <f>ROUND(AN6*AM6,2)</f>
        <v>665</v>
      </c>
      <c r="AP6" s="13">
        <v>1</v>
      </c>
      <c r="AQ6" s="24"/>
    </row>
    <row r="7" spans="1:43" ht="15.75" x14ac:dyDescent="0.25">
      <c r="A7" s="11" t="s">
        <v>64</v>
      </c>
      <c r="B7" s="11" t="s">
        <v>65</v>
      </c>
      <c r="C7" s="12">
        <v>45474</v>
      </c>
      <c r="D7" s="12">
        <v>45504</v>
      </c>
      <c r="E7" s="12"/>
      <c r="F7" s="17"/>
      <c r="G7" s="17"/>
      <c r="H7" s="17"/>
      <c r="I7" s="17"/>
      <c r="J7" s="17"/>
      <c r="K7" s="17"/>
      <c r="L7" s="17"/>
      <c r="M7" s="17"/>
      <c r="N7" s="17"/>
      <c r="O7" s="17"/>
      <c r="P7" s="18"/>
      <c r="Q7" s="18"/>
      <c r="R7" s="19"/>
      <c r="S7" s="20"/>
      <c r="T7" s="20"/>
      <c r="U7" s="17"/>
      <c r="V7" s="17"/>
      <c r="W7" s="17"/>
      <c r="X7" s="17"/>
      <c r="Y7" s="17"/>
      <c r="Z7" s="17"/>
      <c r="AA7" s="17"/>
      <c r="AB7" s="17"/>
      <c r="AC7" s="17"/>
      <c r="AD7" s="17"/>
      <c r="AE7" s="15" t="s">
        <v>68</v>
      </c>
      <c r="AF7" s="13">
        <v>160</v>
      </c>
      <c r="AG7" s="13">
        <v>3</v>
      </c>
      <c r="AH7" s="12">
        <v>45474</v>
      </c>
      <c r="AI7" s="12">
        <v>45504</v>
      </c>
      <c r="AJ7" s="12">
        <v>45474</v>
      </c>
      <c r="AK7" s="12">
        <v>45504</v>
      </c>
      <c r="AL7" s="16" t="s">
        <v>62</v>
      </c>
      <c r="AM7" s="27">
        <f>ROUND((X4+AA4)/1000,3)</f>
        <v>4.67</v>
      </c>
      <c r="AN7" s="36">
        <v>99.71</v>
      </c>
      <c r="AO7" s="36">
        <f t="shared" ref="AO7:AO10" si="0">ROUND(AM7*AN7,2)</f>
        <v>465.65</v>
      </c>
      <c r="AP7" s="13">
        <v>1</v>
      </c>
      <c r="AQ7" s="24"/>
    </row>
    <row r="8" spans="1:43" ht="15.75" x14ac:dyDescent="0.25">
      <c r="A8" s="11" t="s">
        <v>64</v>
      </c>
      <c r="B8" s="11" t="s">
        <v>65</v>
      </c>
      <c r="C8" s="12">
        <v>45474</v>
      </c>
      <c r="D8" s="12">
        <v>45504</v>
      </c>
      <c r="E8" s="12"/>
      <c r="F8" s="17"/>
      <c r="G8" s="17"/>
      <c r="H8" s="17"/>
      <c r="I8" s="17"/>
      <c r="J8" s="17"/>
      <c r="K8" s="17"/>
      <c r="L8" s="17"/>
      <c r="M8" s="17"/>
      <c r="N8" s="17"/>
      <c r="O8" s="17"/>
      <c r="P8" s="18"/>
      <c r="Q8" s="18"/>
      <c r="R8" s="19"/>
      <c r="S8" s="20"/>
      <c r="T8" s="20"/>
      <c r="U8" s="17"/>
      <c r="V8" s="17"/>
      <c r="W8" s="17"/>
      <c r="X8" s="17"/>
      <c r="Y8" s="17"/>
      <c r="Z8" s="17"/>
      <c r="AA8" s="17"/>
      <c r="AB8" s="17"/>
      <c r="AC8" s="17"/>
      <c r="AD8" s="17"/>
      <c r="AE8" s="15" t="s">
        <v>68</v>
      </c>
      <c r="AF8" s="13">
        <v>160</v>
      </c>
      <c r="AG8" s="13">
        <v>3</v>
      </c>
      <c r="AH8" s="12">
        <v>45474</v>
      </c>
      <c r="AI8" s="12">
        <v>45504</v>
      </c>
      <c r="AJ8" s="12">
        <v>45474</v>
      </c>
      <c r="AK8" s="12">
        <v>45504</v>
      </c>
      <c r="AL8" s="16" t="s">
        <v>85</v>
      </c>
      <c r="AM8" s="27">
        <v>1</v>
      </c>
      <c r="AN8" s="36">
        <v>9.24</v>
      </c>
      <c r="AO8" s="36">
        <f t="shared" si="0"/>
        <v>9.24</v>
      </c>
      <c r="AP8" s="13">
        <v>1</v>
      </c>
      <c r="AQ8" s="24"/>
    </row>
    <row r="9" spans="1:43" ht="15.75" x14ac:dyDescent="0.25">
      <c r="A9" s="11" t="s">
        <v>64</v>
      </c>
      <c r="B9" s="11" t="s">
        <v>65</v>
      </c>
      <c r="C9" s="12">
        <v>45474</v>
      </c>
      <c r="D9" s="12">
        <v>45504</v>
      </c>
      <c r="E9" s="12"/>
      <c r="F9" s="17"/>
      <c r="G9" s="17"/>
      <c r="H9" s="17"/>
      <c r="I9" s="17"/>
      <c r="J9" s="17"/>
      <c r="K9" s="17"/>
      <c r="L9" s="17"/>
      <c r="M9" s="17"/>
      <c r="N9" s="17"/>
      <c r="O9" s="17"/>
      <c r="P9" s="18"/>
      <c r="Q9" s="18"/>
      <c r="R9" s="19"/>
      <c r="S9" s="20"/>
      <c r="T9" s="20"/>
      <c r="U9" s="17"/>
      <c r="V9" s="17"/>
      <c r="W9" s="17"/>
      <c r="X9" s="17"/>
      <c r="Y9" s="17"/>
      <c r="Z9" s="17"/>
      <c r="AA9" s="17"/>
      <c r="AB9" s="17"/>
      <c r="AC9" s="17"/>
      <c r="AD9" s="17"/>
      <c r="AE9" s="15" t="s">
        <v>68</v>
      </c>
      <c r="AF9" s="13">
        <v>160</v>
      </c>
      <c r="AG9" s="13">
        <v>3</v>
      </c>
      <c r="AH9" s="12">
        <v>45474</v>
      </c>
      <c r="AI9" s="12">
        <v>45504</v>
      </c>
      <c r="AJ9" s="12">
        <v>45474</v>
      </c>
      <c r="AK9" s="12">
        <v>45504</v>
      </c>
      <c r="AL9" s="16" t="s">
        <v>63</v>
      </c>
      <c r="AM9" s="27">
        <f>(X4+AA4)/1000</f>
        <v>4.67</v>
      </c>
      <c r="AN9" s="36">
        <v>495</v>
      </c>
      <c r="AO9" s="36">
        <f t="shared" si="0"/>
        <v>2311.65</v>
      </c>
      <c r="AP9" s="13">
        <v>1</v>
      </c>
      <c r="AQ9" s="24"/>
    </row>
    <row r="10" spans="1:43" x14ac:dyDescent="0.25">
      <c r="A10" s="11" t="s">
        <v>64</v>
      </c>
      <c r="B10" s="11" t="s">
        <v>65</v>
      </c>
      <c r="C10" s="12">
        <v>45474</v>
      </c>
      <c r="D10" s="12">
        <v>45504</v>
      </c>
      <c r="AE10" s="15" t="s">
        <v>68</v>
      </c>
      <c r="AF10" s="13">
        <v>160</v>
      </c>
      <c r="AG10" s="13">
        <v>3</v>
      </c>
      <c r="AH10" s="12">
        <v>45474</v>
      </c>
      <c r="AI10" s="12">
        <v>45504</v>
      </c>
      <c r="AJ10" s="12">
        <v>45474</v>
      </c>
      <c r="AK10" s="12">
        <v>45504</v>
      </c>
      <c r="AL10" s="16" t="s">
        <v>77</v>
      </c>
      <c r="AM10" s="27">
        <v>1</v>
      </c>
      <c r="AN10" s="36">
        <f>23.96*AG10*AF10</f>
        <v>11500.8</v>
      </c>
      <c r="AO10" s="37">
        <f t="shared" si="0"/>
        <v>11500.8</v>
      </c>
      <c r="AP10" s="13">
        <v>0</v>
      </c>
    </row>
  </sheetData>
  <mergeCells count="7">
    <mergeCell ref="A1:Q1"/>
    <mergeCell ref="R1:AD1"/>
    <mergeCell ref="AE1:AQ1"/>
    <mergeCell ref="C2:D2"/>
    <mergeCell ref="S2:T2"/>
    <mergeCell ref="AH2:AI2"/>
    <mergeCell ref="AJ2:AK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AQ17"/>
  <sheetViews>
    <sheetView topLeftCell="P1" workbookViewId="0">
      <selection activeCell="AM24" sqref="AM24"/>
    </sheetView>
  </sheetViews>
  <sheetFormatPr defaultRowHeight="15" x14ac:dyDescent="0.25"/>
  <cols>
    <col min="1" max="1" width="19.28515625" bestFit="1" customWidth="1"/>
    <col min="3" max="4" width="10.140625" bestFit="1" customWidth="1"/>
    <col min="14" max="14" width="21.85546875" bestFit="1" customWidth="1"/>
    <col min="15" max="15" width="10" bestFit="1" customWidth="1"/>
    <col min="19" max="20" width="10.140625" bestFit="1" customWidth="1"/>
    <col min="34" max="37" width="10.140625" bestFit="1" customWidth="1"/>
    <col min="40" max="40" width="9.140625" style="38"/>
    <col min="41" max="41" width="9.5703125" style="38" bestFit="1" customWidth="1"/>
  </cols>
  <sheetData>
    <row r="1" spans="1:43" x14ac:dyDescent="0.25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1"/>
      <c r="R1" s="42" t="s">
        <v>1</v>
      </c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2" t="s">
        <v>2</v>
      </c>
      <c r="AF1" s="43"/>
      <c r="AG1" s="43"/>
      <c r="AH1" s="43"/>
      <c r="AI1" s="43"/>
      <c r="AJ1" s="44"/>
      <c r="AK1" s="44"/>
      <c r="AL1" s="44"/>
      <c r="AM1" s="44"/>
      <c r="AN1" s="44"/>
      <c r="AO1" s="44"/>
      <c r="AP1" s="44"/>
      <c r="AQ1" s="45"/>
    </row>
    <row r="2" spans="1:43" x14ac:dyDescent="0.25">
      <c r="A2" s="1" t="s">
        <v>0</v>
      </c>
      <c r="B2" s="2" t="s">
        <v>3</v>
      </c>
      <c r="C2" s="46" t="s">
        <v>4</v>
      </c>
      <c r="D2" s="46"/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84</v>
      </c>
      <c r="O2" s="2" t="s">
        <v>14</v>
      </c>
      <c r="P2" s="2" t="s">
        <v>15</v>
      </c>
      <c r="Q2" s="2" t="s">
        <v>16</v>
      </c>
      <c r="R2" s="1" t="s">
        <v>17</v>
      </c>
      <c r="S2" s="46" t="s">
        <v>18</v>
      </c>
      <c r="T2" s="46"/>
      <c r="U2" s="2" t="s">
        <v>19</v>
      </c>
      <c r="V2" s="2" t="s">
        <v>20</v>
      </c>
      <c r="W2" s="2" t="s">
        <v>21</v>
      </c>
      <c r="X2" s="2" t="s">
        <v>22</v>
      </c>
      <c r="Y2" s="2" t="s">
        <v>23</v>
      </c>
      <c r="Z2" s="2" t="s">
        <v>24</v>
      </c>
      <c r="AA2" s="2" t="s">
        <v>25</v>
      </c>
      <c r="AB2" s="2" t="s">
        <v>26</v>
      </c>
      <c r="AC2" s="2" t="s">
        <v>27</v>
      </c>
      <c r="AD2" s="2" t="s">
        <v>28</v>
      </c>
      <c r="AE2" s="3" t="s">
        <v>29</v>
      </c>
      <c r="AF2" s="4" t="s">
        <v>30</v>
      </c>
      <c r="AG2" s="4" t="s">
        <v>31</v>
      </c>
      <c r="AH2" s="46" t="s">
        <v>32</v>
      </c>
      <c r="AI2" s="47"/>
      <c r="AJ2" s="48" t="s">
        <v>33</v>
      </c>
      <c r="AK2" s="46"/>
      <c r="AL2" s="5" t="s">
        <v>34</v>
      </c>
      <c r="AM2" s="5" t="s">
        <v>35</v>
      </c>
      <c r="AN2" s="5" t="s">
        <v>36</v>
      </c>
      <c r="AO2" s="5" t="s">
        <v>37</v>
      </c>
      <c r="AP2" s="5" t="s">
        <v>38</v>
      </c>
      <c r="AQ2" s="6" t="s">
        <v>39</v>
      </c>
    </row>
    <row r="3" spans="1:43" ht="15.75" thickBot="1" x14ac:dyDescent="0.3">
      <c r="A3" s="7" t="s">
        <v>40</v>
      </c>
      <c r="B3" s="8" t="s">
        <v>41</v>
      </c>
      <c r="C3" s="8" t="s">
        <v>42</v>
      </c>
      <c r="D3" s="8" t="s">
        <v>43</v>
      </c>
      <c r="E3" s="8" t="s">
        <v>41</v>
      </c>
      <c r="F3" s="8" t="s">
        <v>41</v>
      </c>
      <c r="G3" s="8" t="s">
        <v>44</v>
      </c>
      <c r="H3" s="8" t="s">
        <v>44</v>
      </c>
      <c r="I3" s="8" t="s">
        <v>45</v>
      </c>
      <c r="J3" s="8" t="s">
        <v>45</v>
      </c>
      <c r="K3" s="8" t="s">
        <v>45</v>
      </c>
      <c r="L3" s="8" t="s">
        <v>45</v>
      </c>
      <c r="M3" s="8" t="s">
        <v>45</v>
      </c>
      <c r="N3" s="8" t="s">
        <v>45</v>
      </c>
      <c r="O3" s="8" t="s">
        <v>45</v>
      </c>
      <c r="P3" s="8" t="s">
        <v>46</v>
      </c>
      <c r="Q3" s="8" t="s">
        <v>45</v>
      </c>
      <c r="R3" s="7" t="s">
        <v>41</v>
      </c>
      <c r="S3" s="8" t="s">
        <v>42</v>
      </c>
      <c r="T3" s="8" t="s">
        <v>43</v>
      </c>
      <c r="U3" s="7" t="s">
        <v>41</v>
      </c>
      <c r="V3" s="8" t="s">
        <v>46</v>
      </c>
      <c r="W3" s="8" t="s">
        <v>46</v>
      </c>
      <c r="X3" s="8" t="s">
        <v>46</v>
      </c>
      <c r="Y3" s="8" t="s">
        <v>46</v>
      </c>
      <c r="Z3" s="8" t="s">
        <v>46</v>
      </c>
      <c r="AA3" s="8" t="s">
        <v>46</v>
      </c>
      <c r="AB3" s="8" t="s">
        <v>46</v>
      </c>
      <c r="AC3" s="8" t="s">
        <v>46</v>
      </c>
      <c r="AD3" s="8" t="s">
        <v>41</v>
      </c>
      <c r="AE3" s="7" t="s">
        <v>41</v>
      </c>
      <c r="AF3" s="9" t="s">
        <v>47</v>
      </c>
      <c r="AG3" s="9" t="s">
        <v>41</v>
      </c>
      <c r="AH3" s="8" t="s">
        <v>42</v>
      </c>
      <c r="AI3" s="10" t="s">
        <v>43</v>
      </c>
      <c r="AJ3" s="9" t="s">
        <v>42</v>
      </c>
      <c r="AK3" s="8" t="s">
        <v>43</v>
      </c>
      <c r="AL3" s="8" t="s">
        <v>41</v>
      </c>
      <c r="AM3" s="8"/>
      <c r="AN3" s="8" t="s">
        <v>48</v>
      </c>
      <c r="AO3" s="8" t="s">
        <v>45</v>
      </c>
      <c r="AP3" s="8" t="s">
        <v>41</v>
      </c>
      <c r="AQ3" s="10" t="s">
        <v>41</v>
      </c>
    </row>
    <row r="4" spans="1:43" x14ac:dyDescent="0.25">
      <c r="A4" s="11" t="s">
        <v>64</v>
      </c>
      <c r="B4" s="11" t="s">
        <v>65</v>
      </c>
      <c r="C4" s="12">
        <v>45474</v>
      </c>
      <c r="D4" s="12">
        <v>45504</v>
      </c>
      <c r="E4" s="12" t="s">
        <v>66</v>
      </c>
      <c r="F4" s="13" t="s">
        <v>52</v>
      </c>
      <c r="G4" s="25">
        <f>ROUND(X4,3)</f>
        <v>4619</v>
      </c>
      <c r="H4" s="25">
        <f>ROUND(AA4,3)</f>
        <v>0</v>
      </c>
      <c r="I4" s="25">
        <f>ROUND(AO4,3)</f>
        <v>9230.15</v>
      </c>
      <c r="J4" s="25">
        <f>ROUND(AO5,3)</f>
        <v>0</v>
      </c>
      <c r="K4" s="25">
        <f>ROUND(AO6,3)</f>
        <v>665</v>
      </c>
      <c r="L4" s="25">
        <f>IF(AP9=1,ROUND(AO9,3),ROUND(AO10,3))</f>
        <v>2286.41</v>
      </c>
      <c r="M4" s="25">
        <f>ROUND(AO7,3)</f>
        <v>460.56</v>
      </c>
      <c r="N4" s="25">
        <f>ROUND(AO8,3)</f>
        <v>9.24</v>
      </c>
      <c r="O4" s="25">
        <f>SUM(I4:N4)</f>
        <v>12651.359999999999</v>
      </c>
      <c r="P4" s="26">
        <v>0</v>
      </c>
      <c r="Q4" s="26">
        <v>0</v>
      </c>
      <c r="R4" s="15" t="s">
        <v>67</v>
      </c>
      <c r="S4" s="12">
        <f>C4</f>
        <v>45474</v>
      </c>
      <c r="T4" s="12">
        <f>D4</f>
        <v>45504</v>
      </c>
      <c r="U4" s="25">
        <v>1</v>
      </c>
      <c r="V4" s="25">
        <v>326257</v>
      </c>
      <c r="W4" s="25">
        <v>330876</v>
      </c>
      <c r="X4" s="25">
        <f>ROUND(W4-V4,3)</f>
        <v>4619</v>
      </c>
      <c r="Y4" s="25">
        <v>0</v>
      </c>
      <c r="Z4" s="25">
        <v>0</v>
      </c>
      <c r="AA4" s="25">
        <f>ROUND(Z4-Y4,3)</f>
        <v>0</v>
      </c>
      <c r="AB4" s="25">
        <v>0</v>
      </c>
      <c r="AC4" s="25">
        <v>0</v>
      </c>
      <c r="AD4" s="13" t="s">
        <v>54</v>
      </c>
      <c r="AE4" s="15" t="s">
        <v>68</v>
      </c>
      <c r="AF4" s="13">
        <v>160</v>
      </c>
      <c r="AG4" s="13">
        <v>3</v>
      </c>
      <c r="AH4" s="16">
        <f>C4</f>
        <v>45474</v>
      </c>
      <c r="AI4" s="16">
        <f>D4</f>
        <v>45504</v>
      </c>
      <c r="AJ4" s="16">
        <f>AH4</f>
        <v>45474</v>
      </c>
      <c r="AK4" s="16">
        <f>AI4</f>
        <v>45504</v>
      </c>
      <c r="AL4" s="16" t="s">
        <v>58</v>
      </c>
      <c r="AM4" s="27">
        <f>ROUND((X4/1000),3)</f>
        <v>4.6189999999999998</v>
      </c>
      <c r="AN4" s="36">
        <v>1998.3</v>
      </c>
      <c r="AO4" s="36">
        <f>ROUND(AM4*AN4,2)</f>
        <v>9230.15</v>
      </c>
      <c r="AP4" s="13">
        <v>1</v>
      </c>
      <c r="AQ4" s="14" t="s">
        <v>59</v>
      </c>
    </row>
    <row r="5" spans="1:43" x14ac:dyDescent="0.25">
      <c r="A5" s="11" t="s">
        <v>64</v>
      </c>
      <c r="B5" s="11" t="s">
        <v>65</v>
      </c>
      <c r="C5" s="12">
        <v>45474</v>
      </c>
      <c r="D5" s="12">
        <v>45504</v>
      </c>
      <c r="E5" s="12"/>
      <c r="F5" s="17"/>
      <c r="G5" s="17"/>
      <c r="H5" s="17"/>
      <c r="I5" s="17"/>
      <c r="J5" s="17"/>
      <c r="K5" s="17"/>
      <c r="L5" s="17"/>
      <c r="M5" s="17"/>
      <c r="N5" s="17"/>
      <c r="O5" s="17"/>
      <c r="P5" s="18"/>
      <c r="Q5" s="18"/>
      <c r="R5" s="15"/>
      <c r="S5" s="12"/>
      <c r="T5" s="12"/>
      <c r="U5" s="13"/>
      <c r="V5" s="13"/>
      <c r="W5" s="13"/>
      <c r="X5" s="13"/>
      <c r="Y5" s="13"/>
      <c r="Z5" s="13"/>
      <c r="AA5" s="13"/>
      <c r="AB5" s="13"/>
      <c r="AC5" s="13"/>
      <c r="AD5" s="13"/>
      <c r="AE5" s="15" t="s">
        <v>68</v>
      </c>
      <c r="AF5" s="13">
        <v>160</v>
      </c>
      <c r="AG5" s="13">
        <v>3</v>
      </c>
      <c r="AH5" s="16">
        <f>C5</f>
        <v>45474</v>
      </c>
      <c r="AI5" s="16">
        <f>D5</f>
        <v>45504</v>
      </c>
      <c r="AJ5" s="16">
        <f>AH5</f>
        <v>45474</v>
      </c>
      <c r="AK5" s="16">
        <f>AI5</f>
        <v>45504</v>
      </c>
      <c r="AL5" s="16" t="s">
        <v>60</v>
      </c>
      <c r="AM5" s="27">
        <f>ROUND(AA4/1000,3)</f>
        <v>0</v>
      </c>
      <c r="AN5" s="36">
        <v>0</v>
      </c>
      <c r="AO5" s="36">
        <f>ROUND(AM5*AN5,2)</f>
        <v>0</v>
      </c>
      <c r="AP5" s="13">
        <v>1</v>
      </c>
      <c r="AQ5" s="14" t="s">
        <v>59</v>
      </c>
    </row>
    <row r="6" spans="1:43" x14ac:dyDescent="0.25">
      <c r="A6" s="11" t="s">
        <v>64</v>
      </c>
      <c r="B6" s="11" t="s">
        <v>65</v>
      </c>
      <c r="C6" s="12">
        <v>45474</v>
      </c>
      <c r="D6" s="12">
        <v>45504</v>
      </c>
      <c r="E6" s="12"/>
      <c r="F6" s="17"/>
      <c r="G6" s="17"/>
      <c r="H6" s="17"/>
      <c r="I6" s="17"/>
      <c r="J6" s="17"/>
      <c r="K6" s="17"/>
      <c r="L6" s="17"/>
      <c r="M6" s="17"/>
      <c r="N6" s="17"/>
      <c r="O6" s="17"/>
      <c r="P6" s="18"/>
      <c r="Q6" s="18"/>
      <c r="R6" s="15"/>
      <c r="S6" s="12"/>
      <c r="T6" s="12"/>
      <c r="U6" s="13"/>
      <c r="V6" s="13"/>
      <c r="W6" s="13"/>
      <c r="X6" s="13"/>
      <c r="Y6" s="13"/>
      <c r="Z6" s="13"/>
      <c r="AA6" s="13"/>
      <c r="AB6" s="13"/>
      <c r="AC6" s="13"/>
      <c r="AD6" s="13"/>
      <c r="AE6" s="15" t="s">
        <v>68</v>
      </c>
      <c r="AF6" s="13">
        <v>160</v>
      </c>
      <c r="AG6" s="13">
        <v>3</v>
      </c>
      <c r="AH6" s="16">
        <f t="shared" ref="AH6:AH17" si="0">C6</f>
        <v>45474</v>
      </c>
      <c r="AI6" s="16">
        <f t="shared" ref="AI6:AI17" si="1">D6</f>
        <v>45504</v>
      </c>
      <c r="AJ6" s="16">
        <f t="shared" ref="AJ6:AJ17" si="2">AH6</f>
        <v>45474</v>
      </c>
      <c r="AK6" s="16">
        <f t="shared" ref="AK6:AK17" si="3">AI6</f>
        <v>45504</v>
      </c>
      <c r="AL6" s="16" t="s">
        <v>61</v>
      </c>
      <c r="AM6" s="27">
        <v>1</v>
      </c>
      <c r="AN6" s="36">
        <v>665</v>
      </c>
      <c r="AO6" s="36">
        <f>ROUND(AN6*AM6,2)</f>
        <v>665</v>
      </c>
      <c r="AP6" s="13">
        <v>1</v>
      </c>
      <c r="AQ6" s="14" t="s">
        <v>59</v>
      </c>
    </row>
    <row r="7" spans="1:43" x14ac:dyDescent="0.25">
      <c r="A7" s="11" t="s">
        <v>64</v>
      </c>
      <c r="B7" s="11" t="s">
        <v>65</v>
      </c>
      <c r="C7" s="12">
        <v>45474</v>
      </c>
      <c r="D7" s="12">
        <v>45504</v>
      </c>
      <c r="E7" s="12"/>
      <c r="F7" s="17"/>
      <c r="G7" s="17"/>
      <c r="H7" s="17"/>
      <c r="I7" s="17"/>
      <c r="J7" s="17"/>
      <c r="K7" s="17"/>
      <c r="L7" s="17"/>
      <c r="M7" s="17"/>
      <c r="N7" s="17"/>
      <c r="O7" s="17"/>
      <c r="P7" s="18"/>
      <c r="Q7" s="18"/>
      <c r="R7" s="19"/>
      <c r="S7" s="20"/>
      <c r="T7" s="20"/>
      <c r="U7" s="17"/>
      <c r="V7" s="17"/>
      <c r="W7" s="17"/>
      <c r="X7" s="17"/>
      <c r="Y7" s="17"/>
      <c r="Z7" s="17"/>
      <c r="AA7" s="17"/>
      <c r="AB7" s="17"/>
      <c r="AC7" s="17"/>
      <c r="AD7" s="17"/>
      <c r="AE7" s="15" t="s">
        <v>68</v>
      </c>
      <c r="AF7" s="13">
        <v>160</v>
      </c>
      <c r="AG7" s="13">
        <v>3</v>
      </c>
      <c r="AH7" s="16">
        <f t="shared" si="0"/>
        <v>45474</v>
      </c>
      <c r="AI7" s="16">
        <f t="shared" si="1"/>
        <v>45504</v>
      </c>
      <c r="AJ7" s="16">
        <f t="shared" si="2"/>
        <v>45474</v>
      </c>
      <c r="AK7" s="16">
        <f t="shared" si="3"/>
        <v>45504</v>
      </c>
      <c r="AL7" s="16" t="s">
        <v>62</v>
      </c>
      <c r="AM7" s="27">
        <f>ROUND((X4+AA4)/1000,3)</f>
        <v>4.6189999999999998</v>
      </c>
      <c r="AN7" s="36">
        <v>99.71</v>
      </c>
      <c r="AO7" s="36">
        <f t="shared" ref="AO7:AO10" si="4">ROUND(AM7*AN7,2)</f>
        <v>460.56</v>
      </c>
      <c r="AP7" s="13">
        <v>1</v>
      </c>
      <c r="AQ7" s="14" t="s">
        <v>59</v>
      </c>
    </row>
    <row r="8" spans="1:43" x14ac:dyDescent="0.25">
      <c r="A8" s="11" t="s">
        <v>64</v>
      </c>
      <c r="B8" s="11" t="s">
        <v>65</v>
      </c>
      <c r="C8" s="12">
        <v>45474</v>
      </c>
      <c r="D8" s="12">
        <v>45504</v>
      </c>
      <c r="E8" s="12"/>
      <c r="F8" s="17"/>
      <c r="G8" s="17"/>
      <c r="H8" s="17"/>
      <c r="I8" s="17"/>
      <c r="J8" s="17"/>
      <c r="K8" s="17"/>
      <c r="L8" s="17"/>
      <c r="M8" s="17"/>
      <c r="N8" s="17"/>
      <c r="O8" s="17"/>
      <c r="P8" s="18"/>
      <c r="Q8" s="18"/>
      <c r="R8" s="19"/>
      <c r="S8" s="20"/>
      <c r="T8" s="20"/>
      <c r="U8" s="17"/>
      <c r="V8" s="17"/>
      <c r="W8" s="17"/>
      <c r="X8" s="17"/>
      <c r="Y8" s="17"/>
      <c r="Z8" s="17"/>
      <c r="AA8" s="17"/>
      <c r="AB8" s="17"/>
      <c r="AC8" s="17"/>
      <c r="AD8" s="17"/>
      <c r="AE8" s="15" t="s">
        <v>68</v>
      </c>
      <c r="AF8" s="13">
        <v>160</v>
      </c>
      <c r="AG8" s="13">
        <v>3</v>
      </c>
      <c r="AH8" s="16">
        <f t="shared" si="0"/>
        <v>45474</v>
      </c>
      <c r="AI8" s="16">
        <f t="shared" si="1"/>
        <v>45504</v>
      </c>
      <c r="AJ8" s="16">
        <f t="shared" si="2"/>
        <v>45474</v>
      </c>
      <c r="AK8" s="16">
        <f t="shared" si="3"/>
        <v>45504</v>
      </c>
      <c r="AL8" s="16" t="s">
        <v>85</v>
      </c>
      <c r="AM8" s="27">
        <v>1</v>
      </c>
      <c r="AN8" s="36">
        <v>9.24</v>
      </c>
      <c r="AO8" s="36">
        <f t="shared" si="4"/>
        <v>9.24</v>
      </c>
      <c r="AP8" s="13">
        <v>1</v>
      </c>
      <c r="AQ8" s="14" t="s">
        <v>59</v>
      </c>
    </row>
    <row r="9" spans="1:43" x14ac:dyDescent="0.25">
      <c r="A9" s="11" t="s">
        <v>64</v>
      </c>
      <c r="B9" s="11" t="s">
        <v>65</v>
      </c>
      <c r="C9" s="12">
        <v>45474</v>
      </c>
      <c r="D9" s="12">
        <v>45504</v>
      </c>
      <c r="E9" s="12"/>
      <c r="F9" s="17"/>
      <c r="G9" s="17"/>
      <c r="H9" s="17"/>
      <c r="I9" s="17"/>
      <c r="J9" s="17"/>
      <c r="K9" s="17"/>
      <c r="L9" s="17"/>
      <c r="M9" s="17"/>
      <c r="N9" s="17"/>
      <c r="O9" s="17"/>
      <c r="P9" s="18"/>
      <c r="Q9" s="18"/>
      <c r="R9" s="19"/>
      <c r="S9" s="20"/>
      <c r="T9" s="20"/>
      <c r="U9" s="17"/>
      <c r="V9" s="17"/>
      <c r="W9" s="17"/>
      <c r="X9" s="17"/>
      <c r="Y9" s="17"/>
      <c r="Z9" s="17"/>
      <c r="AA9" s="17"/>
      <c r="AB9" s="17"/>
      <c r="AC9" s="17"/>
      <c r="AD9" s="17"/>
      <c r="AE9" s="15" t="s">
        <v>68</v>
      </c>
      <c r="AF9" s="13">
        <v>160</v>
      </c>
      <c r="AG9" s="13">
        <v>3</v>
      </c>
      <c r="AH9" s="16">
        <f t="shared" si="0"/>
        <v>45474</v>
      </c>
      <c r="AI9" s="16">
        <f t="shared" si="1"/>
        <v>45504</v>
      </c>
      <c r="AJ9" s="16">
        <f t="shared" si="2"/>
        <v>45474</v>
      </c>
      <c r="AK9" s="16">
        <f t="shared" si="3"/>
        <v>45504</v>
      </c>
      <c r="AL9" s="16" t="s">
        <v>63</v>
      </c>
      <c r="AM9" s="27">
        <f>(X4+AA4)/1000</f>
        <v>4.6189999999999998</v>
      </c>
      <c r="AN9" s="36">
        <v>495</v>
      </c>
      <c r="AO9" s="36">
        <f t="shared" si="4"/>
        <v>2286.41</v>
      </c>
      <c r="AP9" s="13">
        <v>1</v>
      </c>
      <c r="AQ9" s="14" t="s">
        <v>59</v>
      </c>
    </row>
    <row r="10" spans="1:43" x14ac:dyDescent="0.25">
      <c r="A10" s="28" t="s">
        <v>64</v>
      </c>
      <c r="B10" s="28" t="s">
        <v>65</v>
      </c>
      <c r="C10" s="29">
        <v>45474</v>
      </c>
      <c r="D10" s="29">
        <v>45504</v>
      </c>
      <c r="E10" s="29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1"/>
      <c r="Q10" s="31"/>
      <c r="R10" s="32"/>
      <c r="S10" s="33"/>
      <c r="T10" s="33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4" t="s">
        <v>68</v>
      </c>
      <c r="AF10" s="21">
        <v>160</v>
      </c>
      <c r="AG10" s="21">
        <v>3</v>
      </c>
      <c r="AH10" s="22">
        <f t="shared" si="0"/>
        <v>45474</v>
      </c>
      <c r="AI10" s="22">
        <f t="shared" si="1"/>
        <v>45504</v>
      </c>
      <c r="AJ10" s="22">
        <f t="shared" si="2"/>
        <v>45474</v>
      </c>
      <c r="AK10" s="22">
        <f t="shared" si="3"/>
        <v>45504</v>
      </c>
      <c r="AL10" s="22" t="s">
        <v>77</v>
      </c>
      <c r="AM10" s="35">
        <v>1</v>
      </c>
      <c r="AN10" s="37">
        <f>23.96*AF10*AG10</f>
        <v>11500.800000000001</v>
      </c>
      <c r="AO10" s="37">
        <f t="shared" si="4"/>
        <v>11500.8</v>
      </c>
      <c r="AP10" s="21">
        <v>0</v>
      </c>
      <c r="AQ10" s="14"/>
    </row>
    <row r="11" spans="1:43" x14ac:dyDescent="0.25">
      <c r="A11" s="11" t="s">
        <v>69</v>
      </c>
      <c r="B11" s="11" t="s">
        <v>70</v>
      </c>
      <c r="C11" s="12">
        <v>45474</v>
      </c>
      <c r="D11" s="12">
        <v>45504</v>
      </c>
      <c r="E11" s="12" t="s">
        <v>66</v>
      </c>
      <c r="F11" s="13" t="s">
        <v>52</v>
      </c>
      <c r="G11" s="25">
        <f>ROUND(X11,3)</f>
        <v>4619</v>
      </c>
      <c r="H11" s="25">
        <f>ROUND(AA11,3)</f>
        <v>0</v>
      </c>
      <c r="I11" s="25">
        <f>ROUND(AO11,3)</f>
        <v>9230.15</v>
      </c>
      <c r="J11" s="25">
        <f>ROUND(AO12,3)</f>
        <v>0</v>
      </c>
      <c r="K11" s="25">
        <f>ROUND(AO13,3)</f>
        <v>665</v>
      </c>
      <c r="L11" s="25">
        <f>IF(AP16=1,ROUND(AO16,3),ROUND(AO17,3))</f>
        <v>2286.41</v>
      </c>
      <c r="M11" s="25">
        <f>ROUND(AO14,3)</f>
        <v>460.56</v>
      </c>
      <c r="N11" s="25">
        <f>ROUND(AO15,3)</f>
        <v>9.24</v>
      </c>
      <c r="O11" s="25">
        <f>SUM(I11:N11)</f>
        <v>12651.359999999999</v>
      </c>
      <c r="P11" s="26">
        <v>0</v>
      </c>
      <c r="Q11" s="26">
        <v>0</v>
      </c>
      <c r="R11" s="15" t="s">
        <v>76</v>
      </c>
      <c r="S11" s="12">
        <f>C11</f>
        <v>45474</v>
      </c>
      <c r="T11" s="12">
        <f>D11</f>
        <v>45504</v>
      </c>
      <c r="U11" s="25">
        <v>1</v>
      </c>
      <c r="V11" s="25">
        <v>326257</v>
      </c>
      <c r="W11" s="25">
        <v>330876</v>
      </c>
      <c r="X11" s="25">
        <f>ROUND(W11-V11,3)</f>
        <v>4619</v>
      </c>
      <c r="Y11" s="25">
        <v>0</v>
      </c>
      <c r="Z11" s="25">
        <v>0</v>
      </c>
      <c r="AA11" s="25">
        <f>ROUND(Z11-Y11,3)</f>
        <v>0</v>
      </c>
      <c r="AB11" s="25">
        <v>0</v>
      </c>
      <c r="AC11" s="25">
        <v>0</v>
      </c>
      <c r="AD11" s="13" t="s">
        <v>54</v>
      </c>
      <c r="AE11" s="15" t="s">
        <v>68</v>
      </c>
      <c r="AF11" s="13">
        <v>160</v>
      </c>
      <c r="AG11" s="13">
        <v>3</v>
      </c>
      <c r="AH11" s="16">
        <f t="shared" si="0"/>
        <v>45474</v>
      </c>
      <c r="AI11" s="16">
        <f t="shared" si="1"/>
        <v>45504</v>
      </c>
      <c r="AJ11" s="16">
        <f t="shared" si="2"/>
        <v>45474</v>
      </c>
      <c r="AK11" s="16">
        <f t="shared" si="3"/>
        <v>45504</v>
      </c>
      <c r="AL11" s="16" t="s">
        <v>58</v>
      </c>
      <c r="AM11" s="27">
        <f>ROUND((X11/1000),3)</f>
        <v>4.6189999999999998</v>
      </c>
      <c r="AN11" s="36">
        <v>1998.3</v>
      </c>
      <c r="AO11" s="36">
        <f>ROUND(AM11*AN11,2)</f>
        <v>9230.15</v>
      </c>
      <c r="AP11" s="13">
        <v>1</v>
      </c>
      <c r="AQ11" s="14" t="s">
        <v>59</v>
      </c>
    </row>
    <row r="12" spans="1:43" x14ac:dyDescent="0.25">
      <c r="A12" s="11" t="s">
        <v>69</v>
      </c>
      <c r="B12" s="11" t="s">
        <v>71</v>
      </c>
      <c r="C12" s="12">
        <v>45474</v>
      </c>
      <c r="D12" s="12">
        <v>45504</v>
      </c>
      <c r="E12" s="12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8"/>
      <c r="Q12" s="18"/>
      <c r="R12" s="15"/>
      <c r="S12" s="12"/>
      <c r="T12" s="12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5" t="s">
        <v>68</v>
      </c>
      <c r="AF12" s="13">
        <v>160</v>
      </c>
      <c r="AG12" s="13">
        <v>3</v>
      </c>
      <c r="AH12" s="16">
        <f t="shared" si="0"/>
        <v>45474</v>
      </c>
      <c r="AI12" s="16">
        <f t="shared" si="1"/>
        <v>45504</v>
      </c>
      <c r="AJ12" s="16">
        <f t="shared" si="2"/>
        <v>45474</v>
      </c>
      <c r="AK12" s="16">
        <f t="shared" si="3"/>
        <v>45504</v>
      </c>
      <c r="AL12" s="16" t="s">
        <v>60</v>
      </c>
      <c r="AM12" s="27">
        <f>ROUND(AA11/1000,3)</f>
        <v>0</v>
      </c>
      <c r="AN12" s="36">
        <v>0</v>
      </c>
      <c r="AO12" s="36">
        <f>ROUND(AM12*AN12,2)</f>
        <v>0</v>
      </c>
      <c r="AP12" s="13">
        <v>1</v>
      </c>
      <c r="AQ12" s="14" t="s">
        <v>59</v>
      </c>
    </row>
    <row r="13" spans="1:43" x14ac:dyDescent="0.25">
      <c r="A13" s="11" t="s">
        <v>69</v>
      </c>
      <c r="B13" s="11" t="s">
        <v>72</v>
      </c>
      <c r="C13" s="12">
        <v>45474</v>
      </c>
      <c r="D13" s="12">
        <v>45504</v>
      </c>
      <c r="E13" s="12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8"/>
      <c r="Q13" s="18"/>
      <c r="R13" s="15"/>
      <c r="S13" s="12"/>
      <c r="T13" s="12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5" t="s">
        <v>68</v>
      </c>
      <c r="AF13" s="13">
        <v>160</v>
      </c>
      <c r="AG13" s="13">
        <v>3</v>
      </c>
      <c r="AH13" s="16">
        <f t="shared" si="0"/>
        <v>45474</v>
      </c>
      <c r="AI13" s="16">
        <f t="shared" si="1"/>
        <v>45504</v>
      </c>
      <c r="AJ13" s="16">
        <f t="shared" si="2"/>
        <v>45474</v>
      </c>
      <c r="AK13" s="16">
        <f t="shared" si="3"/>
        <v>45504</v>
      </c>
      <c r="AL13" s="16" t="s">
        <v>61</v>
      </c>
      <c r="AM13" s="27">
        <v>1</v>
      </c>
      <c r="AN13" s="36">
        <v>665</v>
      </c>
      <c r="AO13" s="36">
        <f>ROUND(AN13*AM13,2)</f>
        <v>665</v>
      </c>
      <c r="AP13" s="13">
        <v>1</v>
      </c>
      <c r="AQ13" s="14" t="s">
        <v>59</v>
      </c>
    </row>
    <row r="14" spans="1:43" x14ac:dyDescent="0.25">
      <c r="A14" s="11" t="s">
        <v>69</v>
      </c>
      <c r="B14" s="11" t="s">
        <v>73</v>
      </c>
      <c r="C14" s="12">
        <v>45474</v>
      </c>
      <c r="D14" s="12">
        <v>45504</v>
      </c>
      <c r="E14" s="12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8"/>
      <c r="Q14" s="18"/>
      <c r="R14" s="19"/>
      <c r="S14" s="20"/>
      <c r="T14" s="20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5" t="s">
        <v>68</v>
      </c>
      <c r="AF14" s="13">
        <v>160</v>
      </c>
      <c r="AG14" s="13">
        <v>3</v>
      </c>
      <c r="AH14" s="16">
        <f t="shared" si="0"/>
        <v>45474</v>
      </c>
      <c r="AI14" s="16">
        <f t="shared" si="1"/>
        <v>45504</v>
      </c>
      <c r="AJ14" s="16">
        <f t="shared" si="2"/>
        <v>45474</v>
      </c>
      <c r="AK14" s="16">
        <f t="shared" si="3"/>
        <v>45504</v>
      </c>
      <c r="AL14" s="16" t="s">
        <v>62</v>
      </c>
      <c r="AM14" s="27">
        <f>ROUND((X11+AA11)/1000,3)</f>
        <v>4.6189999999999998</v>
      </c>
      <c r="AN14" s="36">
        <v>99.71</v>
      </c>
      <c r="AO14" s="36">
        <f t="shared" ref="AO14:AO17" si="5">ROUND(AM14*AN14,2)</f>
        <v>460.56</v>
      </c>
      <c r="AP14" s="13">
        <v>1</v>
      </c>
      <c r="AQ14" s="14" t="s">
        <v>59</v>
      </c>
    </row>
    <row r="15" spans="1:43" x14ac:dyDescent="0.25">
      <c r="A15" s="11" t="s">
        <v>69</v>
      </c>
      <c r="B15" s="11" t="s">
        <v>74</v>
      </c>
      <c r="C15" s="12">
        <v>45474</v>
      </c>
      <c r="D15" s="12">
        <v>45504</v>
      </c>
      <c r="E15" s="12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8"/>
      <c r="Q15" s="18"/>
      <c r="R15" s="19"/>
      <c r="S15" s="20"/>
      <c r="T15" s="20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5" t="s">
        <v>68</v>
      </c>
      <c r="AF15" s="13">
        <v>160</v>
      </c>
      <c r="AG15" s="13">
        <v>3</v>
      </c>
      <c r="AH15" s="16">
        <f t="shared" si="0"/>
        <v>45474</v>
      </c>
      <c r="AI15" s="16">
        <f t="shared" si="1"/>
        <v>45504</v>
      </c>
      <c r="AJ15" s="16">
        <f t="shared" si="2"/>
        <v>45474</v>
      </c>
      <c r="AK15" s="16">
        <f t="shared" si="3"/>
        <v>45504</v>
      </c>
      <c r="AL15" s="16" t="s">
        <v>85</v>
      </c>
      <c r="AM15" s="27">
        <v>1</v>
      </c>
      <c r="AN15" s="36">
        <v>9.24</v>
      </c>
      <c r="AO15" s="36">
        <f t="shared" si="5"/>
        <v>9.24</v>
      </c>
      <c r="AP15" s="13">
        <v>1</v>
      </c>
      <c r="AQ15" s="14" t="s">
        <v>59</v>
      </c>
    </row>
    <row r="16" spans="1:43" x14ac:dyDescent="0.25">
      <c r="A16" s="11" t="s">
        <v>69</v>
      </c>
      <c r="B16" s="11" t="s">
        <v>75</v>
      </c>
      <c r="C16" s="12">
        <v>45474</v>
      </c>
      <c r="D16" s="12">
        <v>45504</v>
      </c>
      <c r="E16" s="12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8"/>
      <c r="Q16" s="18"/>
      <c r="R16" s="19"/>
      <c r="S16" s="20"/>
      <c r="T16" s="20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5" t="s">
        <v>68</v>
      </c>
      <c r="AF16" s="13">
        <v>160</v>
      </c>
      <c r="AG16" s="13">
        <v>3</v>
      </c>
      <c r="AH16" s="16">
        <f t="shared" si="0"/>
        <v>45474</v>
      </c>
      <c r="AI16" s="16">
        <f t="shared" si="1"/>
        <v>45504</v>
      </c>
      <c r="AJ16" s="16">
        <f t="shared" si="2"/>
        <v>45474</v>
      </c>
      <c r="AK16" s="16">
        <f t="shared" si="3"/>
        <v>45504</v>
      </c>
      <c r="AL16" s="16" t="s">
        <v>63</v>
      </c>
      <c r="AM16" s="27">
        <f>(X11+AA11)/1000</f>
        <v>4.6189999999999998</v>
      </c>
      <c r="AN16" s="36">
        <v>495</v>
      </c>
      <c r="AO16" s="36">
        <f t="shared" si="5"/>
        <v>2286.41</v>
      </c>
      <c r="AP16" s="13">
        <v>1</v>
      </c>
      <c r="AQ16" s="14" t="s">
        <v>59</v>
      </c>
    </row>
    <row r="17" spans="1:42" x14ac:dyDescent="0.25">
      <c r="A17" s="11" t="s">
        <v>69</v>
      </c>
      <c r="B17" s="11" t="s">
        <v>78</v>
      </c>
      <c r="C17" s="12">
        <v>45474</v>
      </c>
      <c r="D17" s="12">
        <v>45504</v>
      </c>
      <c r="AE17" s="15" t="s">
        <v>68</v>
      </c>
      <c r="AF17" s="13">
        <v>160</v>
      </c>
      <c r="AG17" s="13">
        <v>3</v>
      </c>
      <c r="AH17" s="16">
        <f t="shared" si="0"/>
        <v>45474</v>
      </c>
      <c r="AI17" s="16">
        <f t="shared" si="1"/>
        <v>45504</v>
      </c>
      <c r="AJ17" s="16">
        <f t="shared" si="2"/>
        <v>45474</v>
      </c>
      <c r="AK17" s="16">
        <f t="shared" si="3"/>
        <v>45504</v>
      </c>
      <c r="AL17" s="16" t="s">
        <v>77</v>
      </c>
      <c r="AM17" s="27">
        <v>1</v>
      </c>
      <c r="AN17" s="36">
        <f>23.96*AF17*AG17</f>
        <v>11500.800000000001</v>
      </c>
      <c r="AO17" s="37">
        <f t="shared" si="5"/>
        <v>11500.8</v>
      </c>
      <c r="AP17" s="13">
        <v>0</v>
      </c>
    </row>
  </sheetData>
  <mergeCells count="7">
    <mergeCell ref="A1:Q1"/>
    <mergeCell ref="R1:AD1"/>
    <mergeCell ref="AE1:AQ1"/>
    <mergeCell ref="C2:D2"/>
    <mergeCell ref="S2:T2"/>
    <mergeCell ref="AH2:AI2"/>
    <mergeCell ref="AJ2:AK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AQ17"/>
  <sheetViews>
    <sheetView topLeftCell="Q1" workbookViewId="0">
      <selection activeCell="AN29" sqref="AN29"/>
    </sheetView>
  </sheetViews>
  <sheetFormatPr defaultRowHeight="15" x14ac:dyDescent="0.25"/>
  <cols>
    <col min="1" max="1" width="19.28515625" bestFit="1" customWidth="1"/>
    <col min="2" max="2" width="11" bestFit="1" customWidth="1"/>
    <col min="3" max="4" width="10.140625" bestFit="1" customWidth="1"/>
    <col min="5" max="5" width="6.42578125" bestFit="1" customWidth="1"/>
    <col min="6" max="6" width="12" bestFit="1" customWidth="1"/>
    <col min="7" max="7" width="8.5703125" bestFit="1" customWidth="1"/>
    <col min="8" max="8" width="8.7109375" bestFit="1" customWidth="1"/>
    <col min="9" max="9" width="8.140625" bestFit="1" customWidth="1"/>
    <col min="10" max="10" width="8.28515625" bestFit="1" customWidth="1"/>
    <col min="11" max="11" width="15.5703125" bestFit="1" customWidth="1"/>
    <col min="12" max="12" width="9.85546875" bestFit="1" customWidth="1"/>
    <col min="13" max="13" width="11.140625" bestFit="1" customWidth="1"/>
    <col min="14" max="14" width="21.85546875" bestFit="1" customWidth="1"/>
    <col min="15" max="15" width="10" bestFit="1" customWidth="1"/>
    <col min="16" max="16" width="14" bestFit="1" customWidth="1"/>
    <col min="17" max="17" width="14.5703125" bestFit="1" customWidth="1"/>
    <col min="18" max="18" width="8.140625" bestFit="1" customWidth="1"/>
    <col min="19" max="20" width="10.140625" bestFit="1" customWidth="1"/>
    <col min="21" max="21" width="9.5703125" bestFit="1" customWidth="1"/>
    <col min="22" max="22" width="11.42578125" bestFit="1" customWidth="1"/>
    <col min="23" max="23" width="12.5703125" bestFit="1" customWidth="1"/>
    <col min="24" max="24" width="6.85546875" bestFit="1" customWidth="1"/>
    <col min="25" max="25" width="11.5703125" bestFit="1" customWidth="1"/>
    <col min="26" max="26" width="12.7109375" bestFit="1" customWidth="1"/>
    <col min="27" max="27" width="6.85546875" bestFit="1" customWidth="1"/>
    <col min="28" max="28" width="9.42578125" bestFit="1" customWidth="1"/>
    <col min="29" max="29" width="9.5703125" bestFit="1" customWidth="1"/>
    <col min="30" max="30" width="6.7109375" bestFit="1" customWidth="1"/>
    <col min="31" max="31" width="9.42578125" bestFit="1" customWidth="1"/>
    <col min="32" max="32" width="5.28515625" bestFit="1" customWidth="1"/>
    <col min="33" max="33" width="5" bestFit="1" customWidth="1"/>
    <col min="34" max="37" width="10.140625" bestFit="1" customWidth="1"/>
    <col min="38" max="38" width="11.42578125" bestFit="1" customWidth="1"/>
    <col min="39" max="39" width="9.140625" bestFit="1" customWidth="1"/>
    <col min="40" max="40" width="15.85546875" style="38" bestFit="1" customWidth="1"/>
    <col min="41" max="41" width="9.140625" style="38"/>
    <col min="42" max="42" width="17.28515625" bestFit="1" customWidth="1"/>
    <col min="43" max="43" width="14.5703125" bestFit="1" customWidth="1"/>
  </cols>
  <sheetData>
    <row r="1" spans="1:43" x14ac:dyDescent="0.25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1"/>
      <c r="R1" s="42" t="s">
        <v>1</v>
      </c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2" t="s">
        <v>2</v>
      </c>
      <c r="AF1" s="43"/>
      <c r="AG1" s="43"/>
      <c r="AH1" s="43"/>
      <c r="AI1" s="43"/>
      <c r="AJ1" s="44"/>
      <c r="AK1" s="44"/>
      <c r="AL1" s="44"/>
      <c r="AM1" s="44"/>
      <c r="AN1" s="44"/>
      <c r="AO1" s="44"/>
      <c r="AP1" s="44"/>
      <c r="AQ1" s="45"/>
    </row>
    <row r="2" spans="1:43" x14ac:dyDescent="0.25">
      <c r="A2" s="1" t="s">
        <v>0</v>
      </c>
      <c r="B2" s="2" t="s">
        <v>3</v>
      </c>
      <c r="C2" s="46" t="s">
        <v>4</v>
      </c>
      <c r="D2" s="46"/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84</v>
      </c>
      <c r="O2" s="2" t="s">
        <v>14</v>
      </c>
      <c r="P2" s="2" t="s">
        <v>15</v>
      </c>
      <c r="Q2" s="2" t="s">
        <v>16</v>
      </c>
      <c r="R2" s="1" t="s">
        <v>17</v>
      </c>
      <c r="S2" s="46" t="s">
        <v>18</v>
      </c>
      <c r="T2" s="46"/>
      <c r="U2" s="2" t="s">
        <v>19</v>
      </c>
      <c r="V2" s="2" t="s">
        <v>20</v>
      </c>
      <c r="W2" s="2" t="s">
        <v>21</v>
      </c>
      <c r="X2" s="2" t="s">
        <v>22</v>
      </c>
      <c r="Y2" s="2" t="s">
        <v>23</v>
      </c>
      <c r="Z2" s="2" t="s">
        <v>24</v>
      </c>
      <c r="AA2" s="2" t="s">
        <v>25</v>
      </c>
      <c r="AB2" s="2" t="s">
        <v>26</v>
      </c>
      <c r="AC2" s="2" t="s">
        <v>27</v>
      </c>
      <c r="AD2" s="2" t="s">
        <v>28</v>
      </c>
      <c r="AE2" s="3" t="s">
        <v>29</v>
      </c>
      <c r="AF2" s="4" t="s">
        <v>30</v>
      </c>
      <c r="AG2" s="4" t="s">
        <v>31</v>
      </c>
      <c r="AH2" s="46" t="s">
        <v>32</v>
      </c>
      <c r="AI2" s="47"/>
      <c r="AJ2" s="48" t="s">
        <v>33</v>
      </c>
      <c r="AK2" s="46"/>
      <c r="AL2" s="5" t="s">
        <v>34</v>
      </c>
      <c r="AM2" s="5" t="s">
        <v>35</v>
      </c>
      <c r="AN2" s="5" t="s">
        <v>36</v>
      </c>
      <c r="AO2" s="5" t="s">
        <v>37</v>
      </c>
      <c r="AP2" s="5" t="s">
        <v>38</v>
      </c>
      <c r="AQ2" s="6" t="s">
        <v>39</v>
      </c>
    </row>
    <row r="3" spans="1:43" ht="15.75" thickBot="1" x14ac:dyDescent="0.3">
      <c r="A3" s="7" t="s">
        <v>40</v>
      </c>
      <c r="B3" s="8" t="s">
        <v>41</v>
      </c>
      <c r="C3" s="8" t="s">
        <v>42</v>
      </c>
      <c r="D3" s="8" t="s">
        <v>43</v>
      </c>
      <c r="E3" s="8" t="s">
        <v>41</v>
      </c>
      <c r="F3" s="8" t="s">
        <v>41</v>
      </c>
      <c r="G3" s="8" t="s">
        <v>44</v>
      </c>
      <c r="H3" s="8" t="s">
        <v>44</v>
      </c>
      <c r="I3" s="8" t="s">
        <v>45</v>
      </c>
      <c r="J3" s="8" t="s">
        <v>45</v>
      </c>
      <c r="K3" s="8" t="s">
        <v>45</v>
      </c>
      <c r="L3" s="8" t="s">
        <v>45</v>
      </c>
      <c r="M3" s="8" t="s">
        <v>45</v>
      </c>
      <c r="N3" s="8" t="s">
        <v>45</v>
      </c>
      <c r="O3" s="8" t="s">
        <v>45</v>
      </c>
      <c r="P3" s="8" t="s">
        <v>46</v>
      </c>
      <c r="Q3" s="8" t="s">
        <v>45</v>
      </c>
      <c r="R3" s="7" t="s">
        <v>41</v>
      </c>
      <c r="S3" s="8" t="s">
        <v>42</v>
      </c>
      <c r="T3" s="8" t="s">
        <v>43</v>
      </c>
      <c r="U3" s="7" t="s">
        <v>41</v>
      </c>
      <c r="V3" s="8" t="s">
        <v>46</v>
      </c>
      <c r="W3" s="8" t="s">
        <v>46</v>
      </c>
      <c r="X3" s="8" t="s">
        <v>46</v>
      </c>
      <c r="Y3" s="8" t="s">
        <v>46</v>
      </c>
      <c r="Z3" s="8" t="s">
        <v>46</v>
      </c>
      <c r="AA3" s="8" t="s">
        <v>46</v>
      </c>
      <c r="AB3" s="8" t="s">
        <v>46</v>
      </c>
      <c r="AC3" s="8" t="s">
        <v>46</v>
      </c>
      <c r="AD3" s="8" t="s">
        <v>41</v>
      </c>
      <c r="AE3" s="7" t="s">
        <v>41</v>
      </c>
      <c r="AF3" s="9" t="s">
        <v>47</v>
      </c>
      <c r="AG3" s="9" t="s">
        <v>41</v>
      </c>
      <c r="AH3" s="8" t="s">
        <v>42</v>
      </c>
      <c r="AI3" s="10" t="s">
        <v>43</v>
      </c>
      <c r="AJ3" s="9" t="s">
        <v>42</v>
      </c>
      <c r="AK3" s="8" t="s">
        <v>43</v>
      </c>
      <c r="AL3" s="8" t="s">
        <v>41</v>
      </c>
      <c r="AM3" s="8"/>
      <c r="AN3" s="8" t="s">
        <v>48</v>
      </c>
      <c r="AO3" s="8" t="s">
        <v>45</v>
      </c>
      <c r="AP3" s="8" t="s">
        <v>41</v>
      </c>
      <c r="AQ3" s="10" t="s">
        <v>41</v>
      </c>
    </row>
    <row r="4" spans="1:43" x14ac:dyDescent="0.25">
      <c r="A4" s="11" t="s">
        <v>49</v>
      </c>
      <c r="B4" s="11" t="s">
        <v>50</v>
      </c>
      <c r="C4" s="12">
        <v>45474</v>
      </c>
      <c r="D4" s="12">
        <v>45504</v>
      </c>
      <c r="E4" s="12" t="s">
        <v>51</v>
      </c>
      <c r="F4" s="13" t="s">
        <v>52</v>
      </c>
      <c r="G4" s="13">
        <v>231.15</v>
      </c>
      <c r="H4" s="13">
        <v>0</v>
      </c>
      <c r="I4" s="13">
        <v>567.85</v>
      </c>
      <c r="J4" s="13">
        <v>0</v>
      </c>
      <c r="K4" s="13">
        <v>160.83000000000001</v>
      </c>
      <c r="L4" s="13">
        <v>114.35</v>
      </c>
      <c r="M4" s="13">
        <v>25.97</v>
      </c>
      <c r="N4" s="13">
        <v>1.67</v>
      </c>
      <c r="O4" s="13">
        <v>870.67</v>
      </c>
      <c r="P4" s="14">
        <v>0</v>
      </c>
      <c r="Q4" s="14">
        <v>0</v>
      </c>
      <c r="R4" s="15" t="s">
        <v>53</v>
      </c>
      <c r="S4" s="12">
        <v>45474</v>
      </c>
      <c r="T4" s="12">
        <v>45488</v>
      </c>
      <c r="U4" s="13">
        <v>1</v>
      </c>
      <c r="V4" s="13">
        <v>28624</v>
      </c>
      <c r="W4" s="13">
        <v>28730</v>
      </c>
      <c r="X4" s="13">
        <v>106</v>
      </c>
      <c r="Y4" s="13">
        <v>0</v>
      </c>
      <c r="Z4" s="13">
        <v>0</v>
      </c>
      <c r="AA4" s="13">
        <v>0</v>
      </c>
      <c r="AB4" s="13">
        <v>0</v>
      </c>
      <c r="AC4" s="13">
        <v>0</v>
      </c>
      <c r="AD4" s="13" t="s">
        <v>54</v>
      </c>
      <c r="AE4" s="15" t="s">
        <v>55</v>
      </c>
      <c r="AF4" s="13" t="s">
        <v>56</v>
      </c>
      <c r="AG4" s="13" t="s">
        <v>57</v>
      </c>
      <c r="AH4" s="16">
        <v>45474</v>
      </c>
      <c r="AI4" s="16">
        <v>45488</v>
      </c>
      <c r="AJ4" s="16">
        <v>45474</v>
      </c>
      <c r="AK4" s="16">
        <v>45488</v>
      </c>
      <c r="AL4" s="16" t="s">
        <v>58</v>
      </c>
      <c r="AM4" s="27">
        <f>ROUND((X4/1000),3)</f>
        <v>0.106</v>
      </c>
      <c r="AN4" s="36">
        <v>1998.3</v>
      </c>
      <c r="AO4" s="36">
        <f>ROUND(AM4*AN4,2)</f>
        <v>211.82</v>
      </c>
      <c r="AP4" s="13">
        <v>1</v>
      </c>
      <c r="AQ4" s="14" t="s">
        <v>59</v>
      </c>
    </row>
    <row r="5" spans="1:43" x14ac:dyDescent="0.25">
      <c r="A5" s="11" t="s">
        <v>49</v>
      </c>
      <c r="B5" s="11" t="s">
        <v>50</v>
      </c>
      <c r="C5" s="12">
        <v>45474</v>
      </c>
      <c r="D5" s="12">
        <v>45504</v>
      </c>
      <c r="E5" s="12"/>
      <c r="F5" s="17"/>
      <c r="G5" s="17"/>
      <c r="H5" s="17"/>
      <c r="I5" s="17"/>
      <c r="J5" s="17"/>
      <c r="K5" s="17"/>
      <c r="L5" s="17"/>
      <c r="M5" s="17"/>
      <c r="N5" s="17"/>
      <c r="O5" s="17"/>
      <c r="P5" s="18"/>
      <c r="Q5" s="18"/>
      <c r="R5" s="15" t="s">
        <v>53</v>
      </c>
      <c r="S5" s="12">
        <v>45489</v>
      </c>
      <c r="T5" s="12">
        <v>45504</v>
      </c>
      <c r="U5" s="13">
        <v>1</v>
      </c>
      <c r="V5" s="13">
        <v>200</v>
      </c>
      <c r="W5" s="13">
        <v>200</v>
      </c>
      <c r="X5" s="13">
        <v>15</v>
      </c>
      <c r="Y5" s="13">
        <v>0</v>
      </c>
      <c r="Z5" s="13">
        <v>0</v>
      </c>
      <c r="AA5" s="13">
        <v>0</v>
      </c>
      <c r="AB5" s="13">
        <v>0</v>
      </c>
      <c r="AC5" s="13">
        <v>0</v>
      </c>
      <c r="AD5" s="13" t="s">
        <v>54</v>
      </c>
      <c r="AE5" s="15" t="s">
        <v>55</v>
      </c>
      <c r="AF5" s="13" t="s">
        <v>56</v>
      </c>
      <c r="AG5" s="13" t="s">
        <v>57</v>
      </c>
      <c r="AH5" s="16">
        <v>45474</v>
      </c>
      <c r="AI5" s="16">
        <v>45488</v>
      </c>
      <c r="AJ5" s="16">
        <v>45474</v>
      </c>
      <c r="AK5" s="16">
        <v>45488</v>
      </c>
      <c r="AL5" s="16" t="s">
        <v>60</v>
      </c>
      <c r="AM5" s="27">
        <f>ROUND(AA4/1000,3)</f>
        <v>0</v>
      </c>
      <c r="AN5" s="36">
        <v>0</v>
      </c>
      <c r="AO5" s="36">
        <f>ROUND(AM5*AN5,2)</f>
        <v>0</v>
      </c>
      <c r="AP5" s="13">
        <v>1</v>
      </c>
      <c r="AQ5" s="14" t="s">
        <v>59</v>
      </c>
    </row>
    <row r="6" spans="1:43" x14ac:dyDescent="0.25">
      <c r="A6" s="11" t="s">
        <v>49</v>
      </c>
      <c r="B6" s="11" t="s">
        <v>50</v>
      </c>
      <c r="C6" s="12">
        <v>45474</v>
      </c>
      <c r="D6" s="12">
        <v>45504</v>
      </c>
      <c r="E6" s="12"/>
      <c r="F6" s="17"/>
      <c r="G6" s="17"/>
      <c r="H6" s="17"/>
      <c r="I6" s="17"/>
      <c r="J6" s="17"/>
      <c r="K6" s="17"/>
      <c r="L6" s="17"/>
      <c r="M6" s="17"/>
      <c r="N6" s="17"/>
      <c r="O6" s="17"/>
      <c r="P6" s="18"/>
      <c r="Q6" s="18"/>
      <c r="R6" s="15"/>
      <c r="S6" s="12"/>
      <c r="T6" s="12"/>
      <c r="U6" s="13"/>
      <c r="V6" s="13"/>
      <c r="W6" s="13"/>
      <c r="X6" s="13"/>
      <c r="Y6" s="13"/>
      <c r="Z6" s="13"/>
      <c r="AA6" s="13"/>
      <c r="AB6" s="13"/>
      <c r="AC6" s="13"/>
      <c r="AD6" s="13"/>
      <c r="AE6" s="15" t="s">
        <v>55</v>
      </c>
      <c r="AF6" s="13" t="s">
        <v>56</v>
      </c>
      <c r="AG6" s="13" t="s">
        <v>57</v>
      </c>
      <c r="AH6" s="16">
        <v>45474</v>
      </c>
      <c r="AI6" s="16">
        <v>45488</v>
      </c>
      <c r="AJ6" s="16">
        <v>45474</v>
      </c>
      <c r="AK6" s="16">
        <v>45488</v>
      </c>
      <c r="AL6" s="16" t="s">
        <v>61</v>
      </c>
      <c r="AM6" s="27">
        <f>ROUND((AK6-AJ6+1)/31,4)</f>
        <v>0.4839</v>
      </c>
      <c r="AN6" s="36">
        <v>665</v>
      </c>
      <c r="AO6" s="36">
        <f>ROUND(AN6*AM6,2)</f>
        <v>321.79000000000002</v>
      </c>
      <c r="AP6" s="13">
        <v>1</v>
      </c>
      <c r="AQ6" s="14" t="s">
        <v>59</v>
      </c>
    </row>
    <row r="7" spans="1:43" x14ac:dyDescent="0.25">
      <c r="A7" s="11" t="s">
        <v>49</v>
      </c>
      <c r="B7" s="11" t="s">
        <v>50</v>
      </c>
      <c r="C7" s="12">
        <v>45474</v>
      </c>
      <c r="D7" s="12">
        <v>45504</v>
      </c>
      <c r="E7" s="12"/>
      <c r="F7" s="17"/>
      <c r="G7" s="17"/>
      <c r="H7" s="17"/>
      <c r="I7" s="17"/>
      <c r="J7" s="17"/>
      <c r="K7" s="17"/>
      <c r="L7" s="17"/>
      <c r="M7" s="17"/>
      <c r="N7" s="17"/>
      <c r="O7" s="17"/>
      <c r="P7" s="18"/>
      <c r="Q7" s="18"/>
      <c r="R7" s="19"/>
      <c r="S7" s="20"/>
      <c r="T7" s="20"/>
      <c r="U7" s="17"/>
      <c r="V7" s="17"/>
      <c r="W7" s="17"/>
      <c r="X7" s="17"/>
      <c r="Y7" s="17"/>
      <c r="Z7" s="17"/>
      <c r="AA7" s="17"/>
      <c r="AB7" s="17"/>
      <c r="AC7" s="17"/>
      <c r="AD7" s="17"/>
      <c r="AE7" s="15" t="s">
        <v>55</v>
      </c>
      <c r="AF7" s="13" t="s">
        <v>56</v>
      </c>
      <c r="AG7" s="13" t="s">
        <v>57</v>
      </c>
      <c r="AH7" s="16">
        <v>45474</v>
      </c>
      <c r="AI7" s="16">
        <v>45488</v>
      </c>
      <c r="AJ7" s="16">
        <v>45474</v>
      </c>
      <c r="AK7" s="16">
        <v>45488</v>
      </c>
      <c r="AL7" s="16" t="s">
        <v>62</v>
      </c>
      <c r="AM7" s="27">
        <f>ROUND((X4+AA4)/1000,3)</f>
        <v>0.106</v>
      </c>
      <c r="AN7" s="36">
        <v>99.71</v>
      </c>
      <c r="AO7" s="36">
        <f t="shared" ref="AO7:AO12" si="0">ROUND(AM7*AN7,2)</f>
        <v>10.57</v>
      </c>
      <c r="AP7" s="13">
        <v>1</v>
      </c>
      <c r="AQ7" s="14" t="s">
        <v>59</v>
      </c>
    </row>
    <row r="8" spans="1:43" x14ac:dyDescent="0.25">
      <c r="A8" s="11" t="s">
        <v>49</v>
      </c>
      <c r="B8" s="11" t="s">
        <v>50</v>
      </c>
      <c r="C8" s="12">
        <v>45474</v>
      </c>
      <c r="D8" s="12">
        <v>45504</v>
      </c>
      <c r="E8" s="12"/>
      <c r="F8" s="17"/>
      <c r="G8" s="17"/>
      <c r="H8" s="17"/>
      <c r="I8" s="17"/>
      <c r="J8" s="17"/>
      <c r="K8" s="17"/>
      <c r="L8" s="17"/>
      <c r="M8" s="17"/>
      <c r="N8" s="17"/>
      <c r="O8" s="17"/>
      <c r="P8" s="18"/>
      <c r="Q8" s="18"/>
      <c r="R8" s="19"/>
      <c r="S8" s="20"/>
      <c r="T8" s="20"/>
      <c r="U8" s="17"/>
      <c r="V8" s="17"/>
      <c r="W8" s="17"/>
      <c r="X8" s="17"/>
      <c r="Y8" s="17"/>
      <c r="Z8" s="17"/>
      <c r="AA8" s="17"/>
      <c r="AB8" s="17"/>
      <c r="AC8" s="17"/>
      <c r="AD8" s="17"/>
      <c r="AE8" s="15" t="s">
        <v>55</v>
      </c>
      <c r="AF8" s="13" t="s">
        <v>56</v>
      </c>
      <c r="AG8" s="13" t="s">
        <v>57</v>
      </c>
      <c r="AH8" s="16">
        <v>45474</v>
      </c>
      <c r="AI8" s="16">
        <v>45488</v>
      </c>
      <c r="AJ8" s="16">
        <v>45474</v>
      </c>
      <c r="AK8" s="16">
        <v>45488</v>
      </c>
      <c r="AL8" s="16" t="s">
        <v>85</v>
      </c>
      <c r="AM8" s="27">
        <f>ROUND((AK8-AJ8+1)/31,4)</f>
        <v>0.4839</v>
      </c>
      <c r="AN8" s="36">
        <v>9.24</v>
      </c>
      <c r="AO8" s="36">
        <f t="shared" si="0"/>
        <v>4.47</v>
      </c>
      <c r="AP8" s="13">
        <v>1</v>
      </c>
      <c r="AQ8" s="14" t="s">
        <v>59</v>
      </c>
    </row>
    <row r="9" spans="1:43" x14ac:dyDescent="0.25">
      <c r="A9" s="11" t="s">
        <v>49</v>
      </c>
      <c r="B9" s="11" t="s">
        <v>50</v>
      </c>
      <c r="C9" s="12">
        <v>45474</v>
      </c>
      <c r="D9" s="12">
        <v>45504</v>
      </c>
      <c r="E9" s="12"/>
      <c r="F9" s="17"/>
      <c r="G9" s="17"/>
      <c r="H9" s="17"/>
      <c r="I9" s="17"/>
      <c r="J9" s="17"/>
      <c r="K9" s="17"/>
      <c r="L9" s="17"/>
      <c r="M9" s="17"/>
      <c r="N9" s="17"/>
      <c r="O9" s="17"/>
      <c r="P9" s="18"/>
      <c r="Q9" s="18"/>
      <c r="R9" s="19"/>
      <c r="S9" s="20"/>
      <c r="T9" s="20"/>
      <c r="U9" s="17"/>
      <c r="V9" s="17"/>
      <c r="W9" s="17"/>
      <c r="X9" s="17"/>
      <c r="Y9" s="17"/>
      <c r="Z9" s="17"/>
      <c r="AA9" s="17"/>
      <c r="AB9" s="17"/>
      <c r="AC9" s="17"/>
      <c r="AD9" s="17"/>
      <c r="AE9" s="15" t="s">
        <v>55</v>
      </c>
      <c r="AF9" s="13" t="s">
        <v>56</v>
      </c>
      <c r="AG9" s="13" t="s">
        <v>57</v>
      </c>
      <c r="AH9" s="16">
        <v>45474</v>
      </c>
      <c r="AI9" s="16">
        <v>45488</v>
      </c>
      <c r="AJ9" s="16">
        <v>45474</v>
      </c>
      <c r="AK9" s="16">
        <v>45488</v>
      </c>
      <c r="AL9" s="14" t="s">
        <v>63</v>
      </c>
      <c r="AM9" s="14">
        <f>(X4+AA4)/1000</f>
        <v>0.106</v>
      </c>
      <c r="AN9" s="36">
        <v>495</v>
      </c>
      <c r="AO9" s="36">
        <f t="shared" si="0"/>
        <v>52.47</v>
      </c>
      <c r="AP9" s="13">
        <v>1</v>
      </c>
      <c r="AQ9" s="14" t="s">
        <v>59</v>
      </c>
    </row>
    <row r="10" spans="1:43" x14ac:dyDescent="0.25">
      <c r="A10" s="11" t="s">
        <v>49</v>
      </c>
      <c r="B10" s="11" t="s">
        <v>50</v>
      </c>
      <c r="C10" s="12">
        <v>45474</v>
      </c>
      <c r="D10" s="12">
        <v>45504</v>
      </c>
      <c r="AE10" s="34" t="s">
        <v>55</v>
      </c>
      <c r="AF10" s="21" t="s">
        <v>56</v>
      </c>
      <c r="AG10" s="21" t="s">
        <v>57</v>
      </c>
      <c r="AH10" s="22">
        <v>45474</v>
      </c>
      <c r="AI10" s="22">
        <v>45488</v>
      </c>
      <c r="AJ10" s="22">
        <v>45474</v>
      </c>
      <c r="AK10" s="22">
        <v>45488</v>
      </c>
      <c r="AL10" s="23" t="s">
        <v>77</v>
      </c>
      <c r="AM10" s="35">
        <f>ROUND((AK10-AJ10+1)/31,4)</f>
        <v>0.4839</v>
      </c>
      <c r="AN10" s="37">
        <f>23.96*AF10*AG10</f>
        <v>599</v>
      </c>
      <c r="AO10" s="37">
        <f t="shared" si="0"/>
        <v>289.86</v>
      </c>
      <c r="AP10" s="21">
        <v>0</v>
      </c>
      <c r="AQ10" s="14" t="s">
        <v>59</v>
      </c>
    </row>
    <row r="11" spans="1:43" x14ac:dyDescent="0.25">
      <c r="A11" s="11" t="s">
        <v>49</v>
      </c>
      <c r="B11" s="11" t="s">
        <v>50</v>
      </c>
      <c r="C11" s="12">
        <v>45474</v>
      </c>
      <c r="D11" s="12">
        <v>45504</v>
      </c>
      <c r="AE11" s="15" t="s">
        <v>55</v>
      </c>
      <c r="AF11" s="13" t="s">
        <v>56</v>
      </c>
      <c r="AG11" s="13" t="s">
        <v>57</v>
      </c>
      <c r="AH11" s="16">
        <v>45489</v>
      </c>
      <c r="AI11" s="16">
        <v>45504</v>
      </c>
      <c r="AJ11" s="16">
        <v>45489</v>
      </c>
      <c r="AK11" s="16">
        <v>45504</v>
      </c>
      <c r="AL11" s="16" t="s">
        <v>58</v>
      </c>
      <c r="AM11" s="27">
        <f>ROUND((X5/1000),3)</f>
        <v>1.4999999999999999E-2</v>
      </c>
      <c r="AN11" s="36">
        <v>1998.3</v>
      </c>
      <c r="AO11" s="36">
        <f t="shared" si="0"/>
        <v>29.97</v>
      </c>
      <c r="AP11" s="13">
        <v>1</v>
      </c>
      <c r="AQ11" s="14" t="s">
        <v>59</v>
      </c>
    </row>
    <row r="12" spans="1:43" x14ac:dyDescent="0.25">
      <c r="A12" s="11" t="s">
        <v>49</v>
      </c>
      <c r="B12" s="11" t="s">
        <v>50</v>
      </c>
      <c r="C12" s="12">
        <v>45474</v>
      </c>
      <c r="D12" s="12">
        <v>45504</v>
      </c>
      <c r="AE12" s="15" t="s">
        <v>55</v>
      </c>
      <c r="AF12" s="13" t="s">
        <v>56</v>
      </c>
      <c r="AG12" s="13" t="s">
        <v>57</v>
      </c>
      <c r="AH12" s="16">
        <v>45489</v>
      </c>
      <c r="AI12" s="16">
        <v>45504</v>
      </c>
      <c r="AJ12" s="16">
        <v>45489</v>
      </c>
      <c r="AK12" s="16">
        <v>45504</v>
      </c>
      <c r="AL12" s="16" t="s">
        <v>60</v>
      </c>
      <c r="AM12" s="27">
        <f>ROUND(AA5/1000,3)</f>
        <v>0</v>
      </c>
      <c r="AN12" s="36">
        <v>0</v>
      </c>
      <c r="AO12" s="36">
        <f t="shared" si="0"/>
        <v>0</v>
      </c>
      <c r="AP12" s="13">
        <v>1</v>
      </c>
      <c r="AQ12" s="14" t="s">
        <v>59</v>
      </c>
    </row>
    <row r="13" spans="1:43" x14ac:dyDescent="0.25">
      <c r="A13" s="11" t="s">
        <v>49</v>
      </c>
      <c r="B13" s="11" t="s">
        <v>50</v>
      </c>
      <c r="C13" s="12">
        <v>45474</v>
      </c>
      <c r="D13" s="12">
        <v>45504</v>
      </c>
      <c r="AE13" s="15" t="s">
        <v>55</v>
      </c>
      <c r="AF13" s="13" t="s">
        <v>56</v>
      </c>
      <c r="AG13" s="13" t="s">
        <v>57</v>
      </c>
      <c r="AH13" s="16">
        <v>45489</v>
      </c>
      <c r="AI13" s="16">
        <v>45504</v>
      </c>
      <c r="AJ13" s="16">
        <v>45489</v>
      </c>
      <c r="AK13" s="16">
        <v>45504</v>
      </c>
      <c r="AL13" s="16" t="s">
        <v>61</v>
      </c>
      <c r="AM13" s="27">
        <f>ROUND((AK13-AJ13+1)/31,4)</f>
        <v>0.5161</v>
      </c>
      <c r="AN13" s="36">
        <v>665</v>
      </c>
      <c r="AO13" s="36">
        <f>ROUND(AN13*AM13,2)</f>
        <v>343.21</v>
      </c>
      <c r="AP13" s="13">
        <v>1</v>
      </c>
      <c r="AQ13" s="14" t="s">
        <v>59</v>
      </c>
    </row>
    <row r="14" spans="1:43" x14ac:dyDescent="0.25">
      <c r="A14" s="11" t="s">
        <v>49</v>
      </c>
      <c r="B14" s="11" t="s">
        <v>50</v>
      </c>
      <c r="C14" s="12">
        <v>45474</v>
      </c>
      <c r="D14" s="12">
        <v>45504</v>
      </c>
      <c r="AE14" s="15" t="s">
        <v>55</v>
      </c>
      <c r="AF14" s="13" t="s">
        <v>56</v>
      </c>
      <c r="AG14" s="13" t="s">
        <v>57</v>
      </c>
      <c r="AH14" s="16">
        <v>45489</v>
      </c>
      <c r="AI14" s="16">
        <v>45504</v>
      </c>
      <c r="AJ14" s="16">
        <v>45489</v>
      </c>
      <c r="AK14" s="16">
        <v>45504</v>
      </c>
      <c r="AL14" s="16" t="s">
        <v>62</v>
      </c>
      <c r="AM14" s="27">
        <f>ROUND((X5+AA5)/1000,3)</f>
        <v>1.4999999999999999E-2</v>
      </c>
      <c r="AN14" s="36">
        <v>99.71</v>
      </c>
      <c r="AO14" s="36">
        <f>ROUND(AM14*AN14,2)</f>
        <v>1.5</v>
      </c>
      <c r="AP14" s="13">
        <v>1</v>
      </c>
      <c r="AQ14" s="14" t="s">
        <v>59</v>
      </c>
    </row>
    <row r="15" spans="1:43" x14ac:dyDescent="0.25">
      <c r="A15" s="11" t="s">
        <v>49</v>
      </c>
      <c r="B15" s="11" t="s">
        <v>50</v>
      </c>
      <c r="C15" s="12">
        <v>45474</v>
      </c>
      <c r="D15" s="12">
        <v>45504</v>
      </c>
      <c r="AE15" s="15" t="s">
        <v>55</v>
      </c>
      <c r="AF15" s="13" t="s">
        <v>56</v>
      </c>
      <c r="AG15" s="13" t="s">
        <v>57</v>
      </c>
      <c r="AH15" s="16">
        <v>45489</v>
      </c>
      <c r="AI15" s="16">
        <v>45504</v>
      </c>
      <c r="AJ15" s="16">
        <v>45489</v>
      </c>
      <c r="AK15" s="16">
        <v>45504</v>
      </c>
      <c r="AL15" s="16" t="s">
        <v>85</v>
      </c>
      <c r="AM15" s="27">
        <f>ROUND((AK15-AJ15+1)/31,4)</f>
        <v>0.5161</v>
      </c>
      <c r="AN15" s="36">
        <v>9.24</v>
      </c>
      <c r="AO15" s="36">
        <f>ROUND(AM15*AN15,2)</f>
        <v>4.7699999999999996</v>
      </c>
      <c r="AP15" s="13">
        <v>1</v>
      </c>
      <c r="AQ15" s="14" t="s">
        <v>59</v>
      </c>
    </row>
    <row r="16" spans="1:43" x14ac:dyDescent="0.25">
      <c r="A16" s="11" t="s">
        <v>49</v>
      </c>
      <c r="B16" s="11" t="s">
        <v>50</v>
      </c>
      <c r="C16" s="12">
        <v>45474</v>
      </c>
      <c r="D16" s="12">
        <v>45504</v>
      </c>
      <c r="AE16" s="15" t="s">
        <v>55</v>
      </c>
      <c r="AF16" s="13" t="s">
        <v>56</v>
      </c>
      <c r="AG16" s="13" t="s">
        <v>57</v>
      </c>
      <c r="AH16" s="16">
        <v>45489</v>
      </c>
      <c r="AI16" s="16">
        <v>45504</v>
      </c>
      <c r="AJ16" s="16">
        <v>45489</v>
      </c>
      <c r="AK16" s="16">
        <v>45504</v>
      </c>
      <c r="AL16" s="16" t="s">
        <v>63</v>
      </c>
      <c r="AM16" s="27">
        <f>(X5+AA5)/1000</f>
        <v>1.4999999999999999E-2</v>
      </c>
      <c r="AN16" s="36">
        <v>495</v>
      </c>
      <c r="AO16" s="36">
        <f>ROUND(AM16*AN16,2)</f>
        <v>7.43</v>
      </c>
      <c r="AP16" s="13">
        <v>1</v>
      </c>
    </row>
    <row r="17" spans="1:42" x14ac:dyDescent="0.25">
      <c r="A17" s="11" t="s">
        <v>49</v>
      </c>
      <c r="B17" s="11" t="s">
        <v>50</v>
      </c>
      <c r="C17" s="12">
        <v>45474</v>
      </c>
      <c r="D17" s="12">
        <v>45504</v>
      </c>
      <c r="AE17" s="15" t="s">
        <v>55</v>
      </c>
      <c r="AF17" s="13" t="s">
        <v>56</v>
      </c>
      <c r="AG17" s="13" t="s">
        <v>57</v>
      </c>
      <c r="AH17" s="16">
        <v>45489</v>
      </c>
      <c r="AI17" s="16">
        <v>45504</v>
      </c>
      <c r="AJ17" s="16">
        <v>45489</v>
      </c>
      <c r="AK17" s="16">
        <v>45504</v>
      </c>
      <c r="AL17" s="16" t="s">
        <v>77</v>
      </c>
      <c r="AM17" s="27">
        <f>ROUND((AK17-AJ17+1)/31,4)</f>
        <v>0.5161</v>
      </c>
      <c r="AN17" s="36">
        <f>23.96*AF17*AG17</f>
        <v>599</v>
      </c>
      <c r="AO17" s="36">
        <f>ROUND(AM17*AN17,2)</f>
        <v>309.14</v>
      </c>
      <c r="AP17" s="13">
        <v>0</v>
      </c>
    </row>
  </sheetData>
  <mergeCells count="7">
    <mergeCell ref="A1:Q1"/>
    <mergeCell ref="R1:AD1"/>
    <mergeCell ref="AE1:AQ1"/>
    <mergeCell ref="C2:D2"/>
    <mergeCell ref="S2:T2"/>
    <mergeCell ref="AH2:AI2"/>
    <mergeCell ref="AJ2:AK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972D3-4838-4AB9-AA26-D4A1DF24D8E5}">
  <sheetPr codeName="List4"/>
  <dimension ref="A1:AQ5"/>
  <sheetViews>
    <sheetView workbookViewId="0">
      <selection activeCell="N2" sqref="N2"/>
    </sheetView>
  </sheetViews>
  <sheetFormatPr defaultRowHeight="15" x14ac:dyDescent="0.25"/>
  <cols>
    <col min="1" max="1" width="19.28515625" bestFit="1" customWidth="1"/>
    <col min="3" max="4" width="10.140625" bestFit="1" customWidth="1"/>
    <col min="14" max="14" width="21.85546875" bestFit="1" customWidth="1"/>
    <col min="19" max="20" width="10.140625" bestFit="1" customWidth="1"/>
    <col min="34" max="35" width="10.140625" bestFit="1" customWidth="1"/>
  </cols>
  <sheetData>
    <row r="1" spans="1:43" x14ac:dyDescent="0.25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1"/>
      <c r="R1" s="42" t="s">
        <v>1</v>
      </c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2" t="s">
        <v>2</v>
      </c>
      <c r="AF1" s="43"/>
      <c r="AG1" s="43"/>
      <c r="AH1" s="43"/>
      <c r="AI1" s="43"/>
      <c r="AJ1" s="44"/>
      <c r="AK1" s="44"/>
      <c r="AL1" s="44"/>
      <c r="AM1" s="44"/>
      <c r="AN1" s="44"/>
      <c r="AO1" s="44"/>
      <c r="AP1" s="44"/>
      <c r="AQ1" s="45"/>
    </row>
    <row r="2" spans="1:43" x14ac:dyDescent="0.25">
      <c r="A2" s="1" t="s">
        <v>0</v>
      </c>
      <c r="B2" s="2" t="s">
        <v>3</v>
      </c>
      <c r="C2" s="46" t="s">
        <v>4</v>
      </c>
      <c r="D2" s="46"/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84</v>
      </c>
      <c r="O2" s="2" t="s">
        <v>14</v>
      </c>
      <c r="P2" s="2" t="s">
        <v>15</v>
      </c>
      <c r="Q2" s="2" t="s">
        <v>16</v>
      </c>
      <c r="R2" s="1" t="s">
        <v>17</v>
      </c>
      <c r="S2" s="46" t="s">
        <v>18</v>
      </c>
      <c r="T2" s="46"/>
      <c r="U2" s="2" t="s">
        <v>19</v>
      </c>
      <c r="V2" s="2" t="s">
        <v>20</v>
      </c>
      <c r="W2" s="2" t="s">
        <v>21</v>
      </c>
      <c r="X2" s="2" t="s">
        <v>22</v>
      </c>
      <c r="Y2" s="2" t="s">
        <v>23</v>
      </c>
      <c r="Z2" s="2" t="s">
        <v>24</v>
      </c>
      <c r="AA2" s="2" t="s">
        <v>25</v>
      </c>
      <c r="AB2" s="2" t="s">
        <v>26</v>
      </c>
      <c r="AC2" s="2" t="s">
        <v>27</v>
      </c>
      <c r="AD2" s="2" t="s">
        <v>28</v>
      </c>
      <c r="AE2" s="3" t="s">
        <v>29</v>
      </c>
      <c r="AF2" s="4" t="s">
        <v>30</v>
      </c>
      <c r="AG2" s="4" t="s">
        <v>31</v>
      </c>
      <c r="AH2" s="46" t="s">
        <v>32</v>
      </c>
      <c r="AI2" s="47"/>
      <c r="AJ2" s="48" t="s">
        <v>33</v>
      </c>
      <c r="AK2" s="46"/>
      <c r="AL2" s="5" t="s">
        <v>34</v>
      </c>
      <c r="AM2" s="5" t="s">
        <v>35</v>
      </c>
      <c r="AN2" s="5" t="s">
        <v>36</v>
      </c>
      <c r="AO2" s="5" t="s">
        <v>37</v>
      </c>
      <c r="AP2" s="5" t="s">
        <v>38</v>
      </c>
      <c r="AQ2" s="6" t="s">
        <v>39</v>
      </c>
    </row>
    <row r="3" spans="1:43" ht="15.75" thickBot="1" x14ac:dyDescent="0.3">
      <c r="A3" s="7" t="s">
        <v>40</v>
      </c>
      <c r="B3" s="8" t="s">
        <v>41</v>
      </c>
      <c r="C3" s="8" t="s">
        <v>42</v>
      </c>
      <c r="D3" s="8" t="s">
        <v>43</v>
      </c>
      <c r="E3" s="8" t="s">
        <v>41</v>
      </c>
      <c r="F3" s="8" t="s">
        <v>41</v>
      </c>
      <c r="G3" s="8" t="s">
        <v>44</v>
      </c>
      <c r="H3" s="8" t="s">
        <v>44</v>
      </c>
      <c r="I3" s="8" t="s">
        <v>45</v>
      </c>
      <c r="J3" s="8" t="s">
        <v>45</v>
      </c>
      <c r="K3" s="8" t="s">
        <v>45</v>
      </c>
      <c r="L3" s="8" t="s">
        <v>45</v>
      </c>
      <c r="M3" s="8" t="s">
        <v>45</v>
      </c>
      <c r="N3" s="8" t="s">
        <v>45</v>
      </c>
      <c r="O3" s="8" t="s">
        <v>45</v>
      </c>
      <c r="P3" s="8" t="s">
        <v>46</v>
      </c>
      <c r="Q3" s="8" t="s">
        <v>45</v>
      </c>
      <c r="R3" s="7" t="s">
        <v>41</v>
      </c>
      <c r="S3" s="8" t="s">
        <v>42</v>
      </c>
      <c r="T3" s="8" t="s">
        <v>43</v>
      </c>
      <c r="U3" s="7" t="s">
        <v>41</v>
      </c>
      <c r="V3" s="8" t="s">
        <v>46</v>
      </c>
      <c r="W3" s="8" t="s">
        <v>46</v>
      </c>
      <c r="X3" s="8" t="s">
        <v>46</v>
      </c>
      <c r="Y3" s="8" t="s">
        <v>46</v>
      </c>
      <c r="Z3" s="8" t="s">
        <v>46</v>
      </c>
      <c r="AA3" s="8" t="s">
        <v>46</v>
      </c>
      <c r="AB3" s="8" t="s">
        <v>46</v>
      </c>
      <c r="AC3" s="8" t="s">
        <v>46</v>
      </c>
      <c r="AD3" s="8" t="s">
        <v>41</v>
      </c>
      <c r="AE3" s="7" t="s">
        <v>41</v>
      </c>
      <c r="AF3" s="9" t="s">
        <v>47</v>
      </c>
      <c r="AG3" s="9" t="s">
        <v>41</v>
      </c>
      <c r="AH3" s="8" t="s">
        <v>42</v>
      </c>
      <c r="AI3" s="10" t="s">
        <v>43</v>
      </c>
      <c r="AJ3" s="9" t="s">
        <v>42</v>
      </c>
      <c r="AK3" s="8" t="s">
        <v>43</v>
      </c>
      <c r="AL3" s="8" t="s">
        <v>41</v>
      </c>
      <c r="AM3" s="8"/>
      <c r="AN3" s="8" t="s">
        <v>48</v>
      </c>
      <c r="AO3" s="8" t="s">
        <v>45</v>
      </c>
      <c r="AP3" s="8" t="s">
        <v>41</v>
      </c>
      <c r="AQ3" s="10" t="s">
        <v>41</v>
      </c>
    </row>
    <row r="4" spans="1:43" x14ac:dyDescent="0.25">
      <c r="A4" s="11" t="s">
        <v>49</v>
      </c>
      <c r="B4" s="11" t="s">
        <v>50</v>
      </c>
      <c r="C4" s="12">
        <v>45474</v>
      </c>
      <c r="D4" s="12">
        <v>45504</v>
      </c>
      <c r="E4" s="12" t="s">
        <v>51</v>
      </c>
      <c r="F4" s="13" t="s">
        <v>79</v>
      </c>
      <c r="G4" s="13">
        <v>231.15</v>
      </c>
      <c r="H4" s="13">
        <v>0</v>
      </c>
      <c r="I4" s="13">
        <v>0</v>
      </c>
      <c r="J4" s="13">
        <v>0</v>
      </c>
      <c r="K4" s="13">
        <v>0</v>
      </c>
      <c r="L4" s="13">
        <v>0</v>
      </c>
      <c r="M4" s="13">
        <v>0</v>
      </c>
      <c r="N4" s="13">
        <v>0</v>
      </c>
      <c r="O4" s="13">
        <v>0</v>
      </c>
      <c r="P4" s="13">
        <v>0</v>
      </c>
      <c r="Q4" s="13">
        <v>0</v>
      </c>
      <c r="R4" s="15" t="s">
        <v>53</v>
      </c>
      <c r="S4" s="12">
        <v>45474</v>
      </c>
      <c r="T4" s="12">
        <v>45504</v>
      </c>
      <c r="U4" s="13">
        <v>1</v>
      </c>
      <c r="V4" s="13">
        <v>28624</v>
      </c>
      <c r="W4" s="13">
        <v>28730</v>
      </c>
      <c r="X4" s="13">
        <f>W4-V4+AB4</f>
        <v>106</v>
      </c>
      <c r="Y4" s="13">
        <v>0</v>
      </c>
      <c r="Z4" s="13">
        <v>0</v>
      </c>
      <c r="AA4" s="13">
        <f>Z4-Y4+AC4</f>
        <v>0</v>
      </c>
      <c r="AB4" s="13">
        <v>0</v>
      </c>
      <c r="AC4" s="13">
        <v>0</v>
      </c>
      <c r="AD4" s="13" t="s">
        <v>54</v>
      </c>
      <c r="AE4" s="15" t="s">
        <v>55</v>
      </c>
      <c r="AF4" s="13" t="s">
        <v>56</v>
      </c>
      <c r="AG4" s="13" t="s">
        <v>57</v>
      </c>
      <c r="AH4" s="16">
        <v>45474</v>
      </c>
      <c r="AI4" s="12">
        <v>45504</v>
      </c>
    </row>
    <row r="5" spans="1:43" x14ac:dyDescent="0.25">
      <c r="A5" s="11" t="s">
        <v>49</v>
      </c>
      <c r="B5" s="11" t="s">
        <v>50</v>
      </c>
      <c r="C5" s="12">
        <v>45474</v>
      </c>
      <c r="D5" s="12">
        <v>45504</v>
      </c>
      <c r="E5" s="12"/>
      <c r="F5" s="17"/>
      <c r="G5" s="17"/>
      <c r="H5" s="17"/>
      <c r="I5" s="17"/>
      <c r="J5" s="17"/>
      <c r="K5" s="17"/>
      <c r="L5" s="17"/>
      <c r="M5" s="17"/>
      <c r="N5" s="17"/>
      <c r="O5" s="17"/>
      <c r="P5" s="18"/>
      <c r="Q5" s="18"/>
      <c r="R5" s="15" t="s">
        <v>83</v>
      </c>
      <c r="S5" s="12">
        <v>45474</v>
      </c>
      <c r="T5" s="12">
        <v>45504</v>
      </c>
      <c r="U5" s="13">
        <v>1</v>
      </c>
      <c r="V5" s="13">
        <v>200</v>
      </c>
      <c r="W5" s="13">
        <v>200</v>
      </c>
      <c r="X5" s="13">
        <f>W5-V5+AB5</f>
        <v>0</v>
      </c>
      <c r="Y5" s="13">
        <v>0</v>
      </c>
      <c r="Z5" s="13">
        <v>0</v>
      </c>
      <c r="AA5" s="13">
        <f>Z5-Y5+AC5</f>
        <v>0</v>
      </c>
      <c r="AB5" s="13">
        <v>0</v>
      </c>
      <c r="AC5" s="13">
        <v>0</v>
      </c>
      <c r="AD5" s="13" t="s">
        <v>54</v>
      </c>
      <c r="AE5" s="15" t="s">
        <v>55</v>
      </c>
      <c r="AF5" s="13" t="s">
        <v>56</v>
      </c>
      <c r="AG5" s="13" t="s">
        <v>57</v>
      </c>
      <c r="AH5" s="16">
        <v>45474</v>
      </c>
      <c r="AI5" s="12">
        <v>45504</v>
      </c>
    </row>
  </sheetData>
  <mergeCells count="7">
    <mergeCell ref="A1:Q1"/>
    <mergeCell ref="R1:AD1"/>
    <mergeCell ref="AE1:AQ1"/>
    <mergeCell ref="C2:D2"/>
    <mergeCell ref="S2:T2"/>
    <mergeCell ref="AH2:AI2"/>
    <mergeCell ref="AJ2:AK2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819BC-7A30-476B-BFE9-C45E4A7D44BA}">
  <sheetPr codeName="List5">
    <tabColor rgb="FF92D050"/>
  </sheetPr>
  <dimension ref="A1:AQ5"/>
  <sheetViews>
    <sheetView topLeftCell="P1" workbookViewId="0">
      <selection activeCell="N2" sqref="N2"/>
    </sheetView>
  </sheetViews>
  <sheetFormatPr defaultRowHeight="15" x14ac:dyDescent="0.25"/>
  <cols>
    <col min="1" max="1" width="19.28515625" bestFit="1" customWidth="1"/>
    <col min="2" max="2" width="11" bestFit="1" customWidth="1"/>
    <col min="3" max="4" width="10.140625" bestFit="1" customWidth="1"/>
    <col min="5" max="5" width="6.42578125" bestFit="1" customWidth="1"/>
    <col min="6" max="6" width="12" bestFit="1" customWidth="1"/>
    <col min="7" max="7" width="8.5703125" bestFit="1" customWidth="1"/>
    <col min="8" max="8" width="8.7109375" bestFit="1" customWidth="1"/>
    <col min="9" max="9" width="8.140625" bestFit="1" customWidth="1"/>
    <col min="10" max="10" width="8.28515625" bestFit="1" customWidth="1"/>
    <col min="11" max="11" width="15.5703125" bestFit="1" customWidth="1"/>
    <col min="12" max="12" width="9.85546875" bestFit="1" customWidth="1"/>
    <col min="13" max="13" width="11.140625" bestFit="1" customWidth="1"/>
    <col min="14" max="14" width="21.85546875" bestFit="1" customWidth="1"/>
    <col min="15" max="15" width="10" bestFit="1" customWidth="1"/>
    <col min="16" max="16" width="14" bestFit="1" customWidth="1"/>
    <col min="17" max="17" width="14.5703125" bestFit="1" customWidth="1"/>
    <col min="18" max="18" width="8.140625" bestFit="1" customWidth="1"/>
    <col min="19" max="20" width="10.140625" bestFit="1" customWidth="1"/>
    <col min="21" max="21" width="9.5703125" bestFit="1" customWidth="1"/>
    <col min="22" max="22" width="11.42578125" bestFit="1" customWidth="1"/>
    <col min="23" max="23" width="12.5703125" bestFit="1" customWidth="1"/>
    <col min="24" max="24" width="6.85546875" bestFit="1" customWidth="1"/>
    <col min="25" max="25" width="11.5703125" bestFit="1" customWidth="1"/>
    <col min="26" max="26" width="12.7109375" bestFit="1" customWidth="1"/>
    <col min="27" max="27" width="6.85546875" bestFit="1" customWidth="1"/>
    <col min="28" max="28" width="9.42578125" bestFit="1" customWidth="1"/>
    <col min="29" max="29" width="9.5703125" bestFit="1" customWidth="1"/>
    <col min="30" max="30" width="6.7109375" bestFit="1" customWidth="1"/>
    <col min="31" max="31" width="9.42578125" bestFit="1" customWidth="1"/>
    <col min="32" max="32" width="5.28515625" bestFit="1" customWidth="1"/>
    <col min="33" max="33" width="5" bestFit="1" customWidth="1"/>
    <col min="34" max="35" width="10.140625" bestFit="1" customWidth="1"/>
    <col min="36" max="36" width="9.28515625" customWidth="1"/>
    <col min="37" max="37" width="9.42578125" customWidth="1"/>
    <col min="38" max="38" width="11.42578125" bestFit="1" customWidth="1"/>
    <col min="40" max="40" width="15.85546875" bestFit="1" customWidth="1"/>
    <col min="41" max="41" width="6.7109375" bestFit="1" customWidth="1"/>
    <col min="42" max="42" width="17.28515625" bestFit="1" customWidth="1"/>
    <col min="43" max="43" width="14.5703125" bestFit="1" customWidth="1"/>
  </cols>
  <sheetData>
    <row r="1" spans="1:43" x14ac:dyDescent="0.25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1"/>
      <c r="R1" s="42" t="s">
        <v>1</v>
      </c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2" t="s">
        <v>2</v>
      </c>
      <c r="AF1" s="43"/>
      <c r="AG1" s="43"/>
      <c r="AH1" s="43"/>
      <c r="AI1" s="43"/>
      <c r="AJ1" s="44"/>
      <c r="AK1" s="44"/>
      <c r="AL1" s="44"/>
      <c r="AM1" s="44"/>
      <c r="AN1" s="44"/>
      <c r="AO1" s="44"/>
      <c r="AP1" s="44"/>
      <c r="AQ1" s="45"/>
    </row>
    <row r="2" spans="1:43" x14ac:dyDescent="0.25">
      <c r="A2" s="1" t="s">
        <v>0</v>
      </c>
      <c r="B2" s="2" t="s">
        <v>3</v>
      </c>
      <c r="C2" s="46" t="s">
        <v>4</v>
      </c>
      <c r="D2" s="46"/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84</v>
      </c>
      <c r="O2" s="2" t="s">
        <v>14</v>
      </c>
      <c r="P2" s="2" t="s">
        <v>15</v>
      </c>
      <c r="Q2" s="2" t="s">
        <v>16</v>
      </c>
      <c r="R2" s="1" t="s">
        <v>17</v>
      </c>
      <c r="S2" s="46" t="s">
        <v>18</v>
      </c>
      <c r="T2" s="46"/>
      <c r="U2" s="2" t="s">
        <v>19</v>
      </c>
      <c r="V2" s="2" t="s">
        <v>20</v>
      </c>
      <c r="W2" s="2" t="s">
        <v>21</v>
      </c>
      <c r="X2" s="2" t="s">
        <v>22</v>
      </c>
      <c r="Y2" s="2" t="s">
        <v>23</v>
      </c>
      <c r="Z2" s="2" t="s">
        <v>24</v>
      </c>
      <c r="AA2" s="2" t="s">
        <v>25</v>
      </c>
      <c r="AB2" s="2" t="s">
        <v>26</v>
      </c>
      <c r="AC2" s="2" t="s">
        <v>27</v>
      </c>
      <c r="AD2" s="2" t="s">
        <v>28</v>
      </c>
      <c r="AE2" s="3" t="s">
        <v>29</v>
      </c>
      <c r="AF2" s="4" t="s">
        <v>30</v>
      </c>
      <c r="AG2" s="4" t="s">
        <v>31</v>
      </c>
      <c r="AH2" s="46" t="s">
        <v>32</v>
      </c>
      <c r="AI2" s="47"/>
      <c r="AJ2" s="48" t="s">
        <v>33</v>
      </c>
      <c r="AK2" s="46"/>
      <c r="AL2" s="5" t="s">
        <v>34</v>
      </c>
      <c r="AM2" s="5" t="s">
        <v>35</v>
      </c>
      <c r="AN2" s="5" t="s">
        <v>36</v>
      </c>
      <c r="AO2" s="5" t="s">
        <v>37</v>
      </c>
      <c r="AP2" s="5" t="s">
        <v>38</v>
      </c>
      <c r="AQ2" s="6" t="s">
        <v>39</v>
      </c>
    </row>
    <row r="3" spans="1:43" ht="15.75" thickBot="1" x14ac:dyDescent="0.3">
      <c r="A3" s="7" t="s">
        <v>40</v>
      </c>
      <c r="B3" s="8" t="s">
        <v>41</v>
      </c>
      <c r="C3" s="8" t="s">
        <v>42</v>
      </c>
      <c r="D3" s="8" t="s">
        <v>43</v>
      </c>
      <c r="E3" s="8" t="s">
        <v>41</v>
      </c>
      <c r="F3" s="8" t="s">
        <v>41</v>
      </c>
      <c r="G3" s="8" t="s">
        <v>44</v>
      </c>
      <c r="H3" s="8" t="s">
        <v>44</v>
      </c>
      <c r="I3" s="8" t="s">
        <v>45</v>
      </c>
      <c r="J3" s="8" t="s">
        <v>45</v>
      </c>
      <c r="K3" s="8" t="s">
        <v>45</v>
      </c>
      <c r="L3" s="8" t="s">
        <v>45</v>
      </c>
      <c r="M3" s="8" t="s">
        <v>45</v>
      </c>
      <c r="N3" s="8" t="s">
        <v>45</v>
      </c>
      <c r="O3" s="8" t="s">
        <v>45</v>
      </c>
      <c r="P3" s="8" t="s">
        <v>46</v>
      </c>
      <c r="Q3" s="8" t="s">
        <v>45</v>
      </c>
      <c r="R3" s="7" t="s">
        <v>41</v>
      </c>
      <c r="S3" s="8" t="s">
        <v>42</v>
      </c>
      <c r="T3" s="8" t="s">
        <v>43</v>
      </c>
      <c r="U3" s="7" t="s">
        <v>41</v>
      </c>
      <c r="V3" s="8" t="s">
        <v>46</v>
      </c>
      <c r="W3" s="8" t="s">
        <v>46</v>
      </c>
      <c r="X3" s="8" t="s">
        <v>46</v>
      </c>
      <c r="Y3" s="8" t="s">
        <v>46</v>
      </c>
      <c r="Z3" s="8" t="s">
        <v>46</v>
      </c>
      <c r="AA3" s="8" t="s">
        <v>46</v>
      </c>
      <c r="AB3" s="8" t="s">
        <v>46</v>
      </c>
      <c r="AC3" s="8" t="s">
        <v>46</v>
      </c>
      <c r="AD3" s="8" t="s">
        <v>41</v>
      </c>
      <c r="AE3" s="7" t="s">
        <v>41</v>
      </c>
      <c r="AF3" s="9" t="s">
        <v>47</v>
      </c>
      <c r="AG3" s="9" t="s">
        <v>41</v>
      </c>
      <c r="AH3" s="8" t="s">
        <v>42</v>
      </c>
      <c r="AI3" s="10" t="s">
        <v>43</v>
      </c>
      <c r="AJ3" s="9" t="s">
        <v>42</v>
      </c>
      <c r="AK3" s="8" t="s">
        <v>43</v>
      </c>
      <c r="AL3" s="8" t="s">
        <v>41</v>
      </c>
      <c r="AM3" s="8"/>
      <c r="AN3" s="8" t="s">
        <v>48</v>
      </c>
      <c r="AO3" s="8" t="s">
        <v>45</v>
      </c>
      <c r="AP3" s="8" t="s">
        <v>41</v>
      </c>
      <c r="AQ3" s="10" t="s">
        <v>41</v>
      </c>
    </row>
    <row r="4" spans="1:43" x14ac:dyDescent="0.25">
      <c r="A4" s="11" t="s">
        <v>49</v>
      </c>
      <c r="B4" s="11" t="s">
        <v>50</v>
      </c>
      <c r="C4" s="12">
        <v>45474</v>
      </c>
      <c r="D4" s="12">
        <v>45504</v>
      </c>
      <c r="E4" s="12" t="s">
        <v>51</v>
      </c>
      <c r="F4" s="13" t="s">
        <v>79</v>
      </c>
      <c r="G4" s="13">
        <f>X4+AB4</f>
        <v>106</v>
      </c>
      <c r="H4" s="13">
        <f>AA4+AC4</f>
        <v>0</v>
      </c>
      <c r="I4" s="13">
        <v>0</v>
      </c>
      <c r="J4" s="13">
        <v>0</v>
      </c>
      <c r="K4" s="13">
        <v>0</v>
      </c>
      <c r="L4" s="13">
        <v>0</v>
      </c>
      <c r="M4" s="13">
        <v>0</v>
      </c>
      <c r="N4" s="13">
        <v>0</v>
      </c>
      <c r="O4" s="13">
        <v>0</v>
      </c>
      <c r="P4" s="13">
        <v>0</v>
      </c>
      <c r="Q4" s="13">
        <v>0</v>
      </c>
      <c r="R4" s="15" t="s">
        <v>53</v>
      </c>
      <c r="S4" s="12">
        <v>45474</v>
      </c>
      <c r="T4" s="12">
        <v>45504</v>
      </c>
      <c r="U4" s="13">
        <v>1</v>
      </c>
      <c r="V4" s="13">
        <v>28624</v>
      </c>
      <c r="W4" s="13">
        <v>28730</v>
      </c>
      <c r="X4" s="13">
        <f>W4-V4</f>
        <v>106</v>
      </c>
      <c r="Y4" s="13">
        <v>0</v>
      </c>
      <c r="Z4" s="13">
        <v>0</v>
      </c>
      <c r="AA4" s="13">
        <f>Z4-Y4</f>
        <v>0</v>
      </c>
      <c r="AB4" s="13">
        <v>0</v>
      </c>
      <c r="AC4" s="13">
        <v>0</v>
      </c>
      <c r="AD4" s="13" t="s">
        <v>54</v>
      </c>
      <c r="AE4" s="15" t="s">
        <v>55</v>
      </c>
      <c r="AF4" s="13" t="s">
        <v>56</v>
      </c>
      <c r="AG4" s="13" t="s">
        <v>57</v>
      </c>
      <c r="AH4" s="16">
        <v>45474</v>
      </c>
      <c r="AI4" s="12">
        <v>45504</v>
      </c>
    </row>
    <row r="5" spans="1:43" x14ac:dyDescent="0.25">
      <c r="A5" s="11" t="s">
        <v>80</v>
      </c>
      <c r="B5" s="11" t="s">
        <v>82</v>
      </c>
      <c r="C5" s="12">
        <v>45474</v>
      </c>
      <c r="D5" s="12">
        <v>45504</v>
      </c>
      <c r="E5" s="12" t="s">
        <v>51</v>
      </c>
      <c r="F5" s="13" t="s">
        <v>79</v>
      </c>
      <c r="G5" s="13">
        <f>X5+AB5</f>
        <v>28530</v>
      </c>
      <c r="H5" s="13">
        <f>AA5+AC5</f>
        <v>2378</v>
      </c>
      <c r="I5" s="13">
        <v>0</v>
      </c>
      <c r="J5" s="13">
        <v>0</v>
      </c>
      <c r="K5" s="13">
        <v>0</v>
      </c>
      <c r="L5" s="13">
        <v>0</v>
      </c>
      <c r="M5" s="13">
        <v>0</v>
      </c>
      <c r="N5" s="13">
        <v>0</v>
      </c>
      <c r="O5" s="13">
        <v>0</v>
      </c>
      <c r="P5" s="13">
        <v>0</v>
      </c>
      <c r="Q5" s="13">
        <v>0</v>
      </c>
      <c r="R5" s="15" t="s">
        <v>81</v>
      </c>
      <c r="S5" s="12">
        <v>45474</v>
      </c>
      <c r="T5" s="12">
        <v>45504</v>
      </c>
      <c r="U5" s="13">
        <v>1</v>
      </c>
      <c r="V5" s="13">
        <v>200</v>
      </c>
      <c r="W5" s="13">
        <v>28730</v>
      </c>
      <c r="X5" s="13">
        <f>W5-V5</f>
        <v>28530</v>
      </c>
      <c r="Y5" s="13">
        <v>100</v>
      </c>
      <c r="Z5" s="13">
        <v>2478</v>
      </c>
      <c r="AA5" s="13">
        <f>Z5-Y5</f>
        <v>2378</v>
      </c>
      <c r="AB5" s="13">
        <v>0</v>
      </c>
      <c r="AC5" s="13">
        <v>0</v>
      </c>
      <c r="AD5" s="13" t="s">
        <v>54</v>
      </c>
      <c r="AE5" s="15" t="s">
        <v>55</v>
      </c>
      <c r="AF5" s="13" t="s">
        <v>56</v>
      </c>
      <c r="AG5" s="13" t="s">
        <v>57</v>
      </c>
      <c r="AH5" s="16">
        <v>45474</v>
      </c>
      <c r="AI5" s="12">
        <v>45504</v>
      </c>
    </row>
  </sheetData>
  <mergeCells count="7">
    <mergeCell ref="A1:Q1"/>
    <mergeCell ref="R1:AD1"/>
    <mergeCell ref="AE1:AQ1"/>
    <mergeCell ref="C2:D2"/>
    <mergeCell ref="S2:T2"/>
    <mergeCell ref="AH2:AI2"/>
    <mergeCell ref="AJ2:AK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1 OPM s 1 Elektroměrem </vt:lpstr>
      <vt:lpstr>1 OPM 1 elektroměr - násobitel</vt:lpstr>
      <vt:lpstr>2 OPM, každý 1 elektroměr</vt:lpstr>
      <vt:lpstr>1 OPM 2 elektroměry</vt:lpstr>
      <vt:lpstr>1 OPM 2 elektroměry CSU</vt:lpstr>
      <vt:lpstr>2 OPM každý 1 elektroměr CSU</vt:lpstr>
    </vt:vector>
  </TitlesOfParts>
  <Company>OTE,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Kobliha, Jan</dc:creator>
  <cp:lastModifiedBy>JH</cp:lastModifiedBy>
  <dcterms:created xsi:type="dcterms:W3CDTF">2016-01-04T08:21:02Z</dcterms:created>
  <dcterms:modified xsi:type="dcterms:W3CDTF">2024-08-06T06:33:03Z</dcterms:modified>
</cp:coreProperties>
</file>